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16470" windowHeight="7290"/>
  </bookViews>
  <sheets>
    <sheet name="综合训练器动作列表" sheetId="1" r:id="rId1"/>
    <sheet name="修订说明" sheetId="3" r:id="rId2"/>
    <sheet name="验证表格，不可使用" sheetId="2" r:id="rId3"/>
  </sheets>
  <calcPr calcId="144525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38" i="2" l="1"/>
  <c r="N37" i="2"/>
  <c r="N36" i="2"/>
  <c r="N35" i="2"/>
  <c r="N34" i="2"/>
  <c r="N33" i="2"/>
  <c r="N32" i="2"/>
  <c r="N31" i="2"/>
  <c r="L25" i="2"/>
  <c r="N24" i="2"/>
  <c r="N23" i="2"/>
  <c r="N22" i="2"/>
  <c r="N21" i="2"/>
  <c r="N20" i="2"/>
  <c r="N19" i="2"/>
  <c r="N18" i="2"/>
  <c r="N17" i="2"/>
  <c r="M16" i="2"/>
  <c r="N15" i="2"/>
  <c r="N14" i="2"/>
  <c r="N13" i="2"/>
  <c r="M12" i="2"/>
  <c r="N11" i="2"/>
  <c r="N10" i="2"/>
  <c r="N9" i="2"/>
  <c r="N8" i="2"/>
  <c r="N7" i="2"/>
</calcChain>
</file>

<file path=xl/comments1.xml><?xml version="1.0" encoding="utf-8"?>
<comments xmlns="http://schemas.openxmlformats.org/spreadsheetml/2006/main">
  <authors>
    <author>Adam_dada</author>
  </authors>
  <commentList>
    <comment ref="D32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  <comment ref="D33" authorId="0">
      <text>
        <r>
          <rPr>
            <b/>
            <sz val="9"/>
            <color indexed="81"/>
            <rFont val="宋体"/>
            <family val="3"/>
            <charset val="134"/>
          </rPr>
          <t>郑仕达:
不确定的英文名称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  <comment ref="D36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  <comment ref="D37" authorId="0">
      <text>
        <r>
          <rPr>
            <b/>
            <sz val="9"/>
            <color indexed="81"/>
            <rFont val="宋体"/>
            <family val="3"/>
            <charset val="134"/>
          </rPr>
          <t>郑仕达:
不确定的英文名称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<sst xmlns="http://schemas.openxmlformats.org/spreadsheetml/2006/main" count="484" uniqueCount="230">
  <si>
    <t>训练部位分类</t>
    <phoneticPr fontId="1" type="noConversion"/>
  </si>
  <si>
    <t>动作名称</t>
    <phoneticPr fontId="1" type="noConversion"/>
  </si>
  <si>
    <t>胸</t>
    <phoneticPr fontId="1" type="noConversion"/>
  </si>
  <si>
    <t>手臂（肱三）</t>
    <phoneticPr fontId="1" type="noConversion"/>
  </si>
  <si>
    <t>手臂（肱二）</t>
    <phoneticPr fontId="1" type="noConversion"/>
  </si>
  <si>
    <t>腿</t>
    <phoneticPr fontId="1" type="noConversion"/>
  </si>
  <si>
    <t>肩</t>
    <phoneticPr fontId="1" type="noConversion"/>
  </si>
  <si>
    <t>腹</t>
  </si>
  <si>
    <t>腹</t>
    <phoneticPr fontId="1" type="noConversion"/>
  </si>
  <si>
    <t>坐姿推胸</t>
    <phoneticPr fontId="1" type="noConversion"/>
  </si>
  <si>
    <t>绳索下压</t>
    <phoneticPr fontId="1" type="noConversion"/>
  </si>
  <si>
    <t>背</t>
    <phoneticPr fontId="1" type="noConversion"/>
  </si>
  <si>
    <t>高位下拉（颈后）</t>
    <phoneticPr fontId="1" type="noConversion"/>
  </si>
  <si>
    <t>绳索坐姿弯举</t>
    <phoneticPr fontId="1" type="noConversion"/>
  </si>
  <si>
    <t>后伸腿训练</t>
    <phoneticPr fontId="1" type="noConversion"/>
  </si>
  <si>
    <t>单臂划船</t>
    <phoneticPr fontId="1" type="noConversion"/>
  </si>
  <si>
    <t>背（背阔肌下部和外侧）</t>
    <phoneticPr fontId="1" type="noConversion"/>
  </si>
  <si>
    <t xml:space="preserve">耸肩运动 </t>
    <phoneticPr fontId="1" type="noConversion"/>
  </si>
  <si>
    <t>侧身运动</t>
    <phoneticPr fontId="1" type="noConversion"/>
  </si>
  <si>
    <t xml:space="preserve">坐式下压 </t>
    <phoneticPr fontId="1" type="noConversion"/>
  </si>
  <si>
    <t xml:space="preserve">(m+2.7)*3.3a/1338.9 </t>
    <phoneticPr fontId="1" type="noConversion"/>
  </si>
  <si>
    <t xml:space="preserve">(m+4.7)*8.2a/1338.9 </t>
    <phoneticPr fontId="1" type="noConversion"/>
  </si>
  <si>
    <t xml:space="preserve">(m+4.7)*7.8a/1338.9 </t>
    <phoneticPr fontId="1" type="noConversion"/>
  </si>
  <si>
    <t xml:space="preserve">(m+4.7)*7.6a/1338.9 </t>
    <phoneticPr fontId="1" type="noConversion"/>
  </si>
  <si>
    <t xml:space="preserve">(m+4.7)*4a/1338.9 </t>
    <phoneticPr fontId="1" type="noConversion"/>
  </si>
  <si>
    <t xml:space="preserve">(m+4.7)*2.8a/1338.9 </t>
    <phoneticPr fontId="1" type="noConversion"/>
  </si>
  <si>
    <t xml:space="preserve">(m+4.6)*8.2a/1338.9 </t>
    <phoneticPr fontId="1" type="noConversion"/>
  </si>
  <si>
    <t xml:space="preserve">(m+4.6)*2.8a/1338.9 </t>
    <phoneticPr fontId="1" type="noConversion"/>
  </si>
  <si>
    <t xml:space="preserve">(m+7.9)*5.1a/1338.9 </t>
    <phoneticPr fontId="1" type="noConversion"/>
  </si>
  <si>
    <t xml:space="preserve">(m+7.9)*4.2a/1338.9 </t>
    <phoneticPr fontId="1" type="noConversion"/>
  </si>
  <si>
    <t xml:space="preserve">(m+5.4)*4.2a/1338.9 </t>
    <phoneticPr fontId="1" type="noConversion"/>
  </si>
  <si>
    <t xml:space="preserve">(m+4.6)*4a/1338.9 </t>
    <phoneticPr fontId="1" type="noConversion"/>
  </si>
  <si>
    <t xml:space="preserve">(m+4.6)*6a/1338.9 </t>
    <phoneticPr fontId="1" type="noConversion"/>
  </si>
  <si>
    <t>(m+4.6)*3.5a/1338.9</t>
    <phoneticPr fontId="1" type="noConversion"/>
  </si>
  <si>
    <t>(m+4.6)*9.3a/1338.9</t>
    <phoneticPr fontId="1" type="noConversion"/>
  </si>
  <si>
    <t>(m+4.6)*0.8a/1338.9</t>
    <phoneticPr fontId="1" type="noConversion"/>
  </si>
  <si>
    <t>(m+4.6)*4.1a/1338.9</t>
    <phoneticPr fontId="1" type="noConversion"/>
  </si>
  <si>
    <t>(m+4.6)*2a/1338.9</t>
    <phoneticPr fontId="1" type="noConversion"/>
  </si>
  <si>
    <t>(m+4.6)*4.4a/1338.9</t>
    <phoneticPr fontId="1" type="noConversion"/>
  </si>
  <si>
    <t xml:space="preserve">(m+2.7)*3.9a/1338.9 </t>
    <phoneticPr fontId="1" type="noConversion"/>
  </si>
  <si>
    <t xml:space="preserve">(m+4.6)*7.4a/1338.9 </t>
    <phoneticPr fontId="1" type="noConversion"/>
  </si>
  <si>
    <t xml:space="preserve">(m+4.6)*4.1a/1338.9 </t>
    <phoneticPr fontId="1" type="noConversion"/>
  </si>
  <si>
    <t xml:space="preserve">     图中的横杆换成绳索</t>
    <phoneticPr fontId="1" type="noConversion"/>
  </si>
  <si>
    <t>原始公式</t>
    <phoneticPr fontId="1" type="noConversion"/>
  </si>
  <si>
    <t xml:space="preserve">a((m+b)g*h)/1338.9 </t>
    <phoneticPr fontId="1" type="noConversion"/>
  </si>
  <si>
    <t>3ca/1338.9</t>
    <phoneticPr fontId="1" type="noConversion"/>
  </si>
  <si>
    <t>5.6ca/1338.9</t>
    <phoneticPr fontId="1" type="noConversion"/>
  </si>
  <si>
    <t>综合训练器_动作列表</t>
    <phoneticPr fontId="1" type="noConversion"/>
  </si>
  <si>
    <t>（说明：本列表主要包含动作名称、动作消耗卡路里公式）</t>
    <phoneticPr fontId="1" type="noConversion"/>
  </si>
  <si>
    <t xml:space="preserve">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</t>
    <phoneticPr fontId="1" type="noConversion"/>
  </si>
  <si>
    <t>训练计划中所涉及的动作</t>
    <phoneticPr fontId="1" type="noConversion"/>
  </si>
  <si>
    <t>其他动作</t>
    <phoneticPr fontId="1" type="noConversion"/>
  </si>
  <si>
    <t xml:space="preserve">坐姿夹胸
(蝴蝶夹胸)  </t>
    <phoneticPr fontId="1" type="noConversion"/>
  </si>
  <si>
    <t>butterfly</t>
  </si>
  <si>
    <t xml:space="preserve">直杠下压 </t>
    <phoneticPr fontId="1" type="noConversion"/>
  </si>
  <si>
    <t>triceps pushdown</t>
  </si>
  <si>
    <t xml:space="preserve">站姿前臂屈伸 </t>
    <phoneticPr fontId="1" type="noConversion"/>
  </si>
  <si>
    <t>standing triceps extension</t>
  </si>
  <si>
    <t>英文名称</t>
    <phoneticPr fontId="1" type="noConversion"/>
  </si>
  <si>
    <t>文件名称</t>
    <phoneticPr fontId="1" type="noConversion"/>
  </si>
  <si>
    <t xml:space="preserve">双杠臂屈伸 </t>
    <phoneticPr fontId="1" type="noConversion"/>
  </si>
  <si>
    <t>body raise</t>
  </si>
  <si>
    <t xml:space="preserve">高位下拉(颈前) </t>
    <phoneticPr fontId="1" type="noConversion"/>
  </si>
  <si>
    <t>lat pulldown</t>
  </si>
  <si>
    <t xml:space="preserve">坐姿划船
</t>
    <phoneticPr fontId="1" type="noConversion"/>
  </si>
  <si>
    <t>引体向上</t>
    <phoneticPr fontId="1" type="noConversion"/>
  </si>
  <si>
    <t>pull up</t>
  </si>
  <si>
    <t xml:space="preserve">直杠坐姿弯举 </t>
    <phoneticPr fontId="1" type="noConversion"/>
  </si>
  <si>
    <t>seated arm curl</t>
  </si>
  <si>
    <t xml:space="preserve">站姿弯举 </t>
    <phoneticPr fontId="1" type="noConversion"/>
  </si>
  <si>
    <t>standing arm curl</t>
  </si>
  <si>
    <t xml:space="preserve">坐姿腿屈伸 </t>
    <phoneticPr fontId="1" type="noConversion"/>
  </si>
  <si>
    <t xml:space="preserve">leg extension </t>
  </si>
  <si>
    <t xml:space="preserve">站姿腿屈伸 </t>
    <phoneticPr fontId="1" type="noConversion"/>
  </si>
  <si>
    <t>standing leg curl</t>
  </si>
  <si>
    <t xml:space="preserve">站姿提拉 </t>
    <phoneticPr fontId="1" type="noConversion"/>
  </si>
  <si>
    <t xml:space="preserve">upright row </t>
  </si>
  <si>
    <t>单手飞鸟</t>
    <phoneticPr fontId="1" type="noConversion"/>
  </si>
  <si>
    <t xml:space="preserve"> deltoid raise</t>
  </si>
  <si>
    <t>绳索卷腹</t>
    <phoneticPr fontId="1" type="noConversion"/>
  </si>
  <si>
    <t xml:space="preserve"> AB crunch</t>
  </si>
  <si>
    <t xml:space="preserve">双杠抬腿  </t>
    <phoneticPr fontId="1" type="noConversion"/>
  </si>
  <si>
    <t>knee vertical raise</t>
  </si>
  <si>
    <t>腿内侧肌训练</t>
    <phoneticPr fontId="1" type="noConversion"/>
  </si>
  <si>
    <t>standing inner thigh</t>
  </si>
  <si>
    <t>腿外侧肌训练</t>
    <phoneticPr fontId="1" type="noConversion"/>
  </si>
  <si>
    <t>standing outer thigh</t>
    <phoneticPr fontId="1" type="noConversion"/>
  </si>
  <si>
    <t>vertical chess press</t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</si>
  <si>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,设人体重量为c,身体移动的位移测量是56cm,即0.56m,次数是a,则卡路里=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</si>
  <si>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,设人体重量为c,身体移动的位移测量时30cm,即0.3m,次数是a,则卡路里=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</si>
  <si>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t>消耗卡路里公式</t>
    <phoneticPr fontId="1" type="noConversion"/>
  </si>
  <si>
    <t>卡路里消耗公式</t>
    <phoneticPr fontId="1" type="noConversion"/>
  </si>
  <si>
    <t>Rope sitting posture bending</t>
  </si>
  <si>
    <t>shrug</t>
    <phoneticPr fontId="1" type="noConversion"/>
  </si>
  <si>
    <t>one-arm row</t>
    <phoneticPr fontId="1" type="noConversion"/>
  </si>
  <si>
    <t>front pull-down</t>
    <phoneticPr fontId="1" type="noConversion"/>
  </si>
  <si>
    <t>triceps pushdown</t>
    <phoneticPr fontId="1" type="noConversion"/>
  </si>
  <si>
    <t>单臂前平举</t>
    <phoneticPr fontId="1" type="noConversion"/>
  </si>
  <si>
    <t>low row</t>
    <phoneticPr fontId="1" type="noConversion"/>
  </si>
  <si>
    <t>leg kick back</t>
    <phoneticPr fontId="1" type="noConversion"/>
  </si>
  <si>
    <t>shoulder raise</t>
    <phoneticPr fontId="1" type="noConversion"/>
  </si>
  <si>
    <t>side bend</t>
    <phoneticPr fontId="1" type="noConversion"/>
  </si>
  <si>
    <t>pullover</t>
    <phoneticPr fontId="1" type="noConversion"/>
  </si>
  <si>
    <t>动作id</t>
    <phoneticPr fontId="1" type="noConversion"/>
  </si>
  <si>
    <t>ZX1</t>
    <phoneticPr fontId="1" type="noConversion"/>
  </si>
  <si>
    <t>ZX2</t>
  </si>
  <si>
    <t>ZX3</t>
  </si>
  <si>
    <t>ZX4</t>
  </si>
  <si>
    <t>ZX5</t>
  </si>
  <si>
    <t>ZX6</t>
  </si>
  <si>
    <t>ZX7</t>
  </si>
  <si>
    <t>ZX8</t>
  </si>
  <si>
    <t>ZX9</t>
  </si>
  <si>
    <t>ZX10</t>
  </si>
  <si>
    <t>ZX11</t>
  </si>
  <si>
    <t>ZX12</t>
  </si>
  <si>
    <t>ZX13</t>
  </si>
  <si>
    <t>ZX14</t>
  </si>
  <si>
    <t>ZX15</t>
  </si>
  <si>
    <t>ZX16</t>
  </si>
  <si>
    <t>ZX17</t>
  </si>
  <si>
    <t>ZX18</t>
  </si>
  <si>
    <t>ZX19</t>
  </si>
  <si>
    <t>ZX20</t>
    <phoneticPr fontId="1" type="noConversion"/>
  </si>
  <si>
    <t>ZX21</t>
  </si>
  <si>
    <t>ZX22</t>
  </si>
  <si>
    <t>ZX23</t>
  </si>
  <si>
    <t>ZX24</t>
  </si>
  <si>
    <t>ZX25</t>
  </si>
  <si>
    <t>ZX26</t>
  </si>
  <si>
    <t>ZX27</t>
  </si>
  <si>
    <t>ZX20_V1.mp4</t>
  </si>
  <si>
    <t>ZX21_V1.mp4</t>
  </si>
  <si>
    <t>ZX22_V1.mp4</t>
  </si>
  <si>
    <t>ZX23_V1.mp4</t>
  </si>
  <si>
    <t>ZX24_V1.mp4</t>
  </si>
  <si>
    <t>ZX25_V1.mp4</t>
  </si>
  <si>
    <t>ZX26_V1.mp4</t>
  </si>
  <si>
    <t>ZX27_V1.mp4</t>
  </si>
  <si>
    <t>ZX1_V1.mp4</t>
  </si>
  <si>
    <t>ZX2_V1.mp4</t>
  </si>
  <si>
    <t>ZX3_V1.mp4</t>
  </si>
  <si>
    <t>ZX4_V1.mp4</t>
  </si>
  <si>
    <t>ZX5_V1.mp4</t>
  </si>
  <si>
    <t>ZX6_V1.mp4</t>
  </si>
  <si>
    <t>ZX7_V1.mp4</t>
  </si>
  <si>
    <t>ZX8_V1.mp4</t>
  </si>
  <si>
    <t>ZX9_V1.mp4</t>
  </si>
  <si>
    <t>ZX10_V1.mp4</t>
  </si>
  <si>
    <t>ZX11_V1.mp4</t>
  </si>
  <si>
    <t>ZX12_V1.mp4</t>
  </si>
  <si>
    <t>ZX13_V1.mp4</t>
  </si>
  <si>
    <t>ZX14_V1.mp4</t>
  </si>
  <si>
    <t>ZX15_V1.mp4</t>
  </si>
  <si>
    <t>ZX16_V1.mp4</t>
  </si>
  <si>
    <t>ZX17_V1.mp4</t>
  </si>
  <si>
    <t>ZX18_V1.mp4</t>
  </si>
  <si>
    <t>ZX19_V1.mp4</t>
  </si>
  <si>
    <t>动作示范图片</t>
    <phoneticPr fontId="1" type="noConversion"/>
  </si>
  <si>
    <t>铁块上升高度h</t>
    <phoneticPr fontId="1" type="noConversion"/>
  </si>
  <si>
    <t xml:space="preserve">初始重量b </t>
    <phoneticPr fontId="1" type="noConversion"/>
  </si>
  <si>
    <t>动作示范图片</t>
    <phoneticPr fontId="1" type="noConversion"/>
  </si>
  <si>
    <t>铁块上升高度h</t>
    <phoneticPr fontId="1" type="noConversion"/>
  </si>
  <si>
    <t>原始公式代入值</t>
    <phoneticPr fontId="1" type="noConversion"/>
  </si>
  <si>
    <t>——</t>
    <phoneticPr fontId="1" type="noConversion"/>
  </si>
  <si>
    <t>视频文件名称
（动作id_版本号.mp4）</t>
    <phoneticPr fontId="1" type="noConversion"/>
  </si>
  <si>
    <t>m=60KG，a=12次</t>
    <phoneticPr fontId="1" type="noConversion"/>
  </si>
  <si>
    <t>消耗卡路里公式</t>
  </si>
  <si>
    <t xml:space="preserve">(60+2.7)*3.3*12/1338.9 </t>
  </si>
  <si>
    <t xml:space="preserve">(60+2.7)*3.9*12/1338.9 </t>
  </si>
  <si>
    <t xml:space="preserve">(60+4.7)*8.2*12/1338.9 </t>
  </si>
  <si>
    <t xml:space="preserve">(60+4.7)*7.8*12/1338.9 </t>
  </si>
  <si>
    <t xml:space="preserve">(60+4.7)*7.6*12/1338.9 </t>
  </si>
  <si>
    <t>3c*12/1338.9</t>
  </si>
  <si>
    <t xml:space="preserve">(60+4.7)*4*12/1338.9 </t>
  </si>
  <si>
    <t xml:space="preserve">(60+4.7)*2.8*12/1338.9 </t>
  </si>
  <si>
    <t xml:space="preserve">(60+4.6)*8.2*12/1338.9 </t>
  </si>
  <si>
    <t>5.6c*12/1338.9</t>
  </si>
  <si>
    <t xml:space="preserve">(60+4.6)*2.8*12/1338.9 </t>
  </si>
  <si>
    <t xml:space="preserve">(60+4.6)*4.1*12/1338.9 </t>
  </si>
  <si>
    <t xml:space="preserve">(60+7.9)*5.1*12/1338.9 </t>
  </si>
  <si>
    <t xml:space="preserve">(60+7.9)*4.2*12/1338.9 </t>
  </si>
  <si>
    <t xml:space="preserve">(60+4.6)*7.4*12/1338.9 </t>
  </si>
  <si>
    <t xml:space="preserve">(60+5.4)*4.2*12/1338.9 </t>
  </si>
  <si>
    <t xml:space="preserve">(60+4.6)*4*12/1338.9 </t>
  </si>
  <si>
    <t xml:space="preserve">(60+4.6)*6*12/1338.9 </t>
  </si>
  <si>
    <t>(60+4.6)*3.5*12/1338.9</t>
  </si>
  <si>
    <t>(60+4.6)*9.3*12/1338.9</t>
  </si>
  <si>
    <t>(60+4.6)*0.8*12/1338.9</t>
  </si>
  <si>
    <t>(60+4.6)*4.1*12/1338.9</t>
  </si>
  <si>
    <t>(60+4.6)*2*12/1338.9</t>
  </si>
  <si>
    <t>(60+4.6)*4.4*12/1338.9</t>
  </si>
  <si>
    <t xml:space="preserve">=(60+2.7)*3.3*12/1338.9 </t>
  </si>
  <si>
    <t xml:space="preserve">=(60+2.7)*3.9*12/1338.9 </t>
  </si>
  <si>
    <t xml:space="preserve">=(60+4.7)*8.2*12/1338.9 </t>
  </si>
  <si>
    <t xml:space="preserve">=(60+4.7)*7.8*12/1338.9 </t>
  </si>
  <si>
    <t xml:space="preserve">=(60+4.7)*7.6*12/1338.9 </t>
  </si>
  <si>
    <t>=3c*12/1338.9</t>
  </si>
  <si>
    <t xml:space="preserve">=(60+4.7)*4*12/1338.9 </t>
  </si>
  <si>
    <t xml:space="preserve">=(60+4.7)*2.8*12/1338.9 </t>
  </si>
  <si>
    <t xml:space="preserve">=(60+4.6)*8.2*12/1338.9 </t>
  </si>
  <si>
    <t xml:space="preserve">=(60+4.6)*2.8*12/1338.9 </t>
  </si>
  <si>
    <t xml:space="preserve">=(60+4.6)*4.1*12/1338.9 </t>
  </si>
  <si>
    <t xml:space="preserve">=(60+7.9)*5.1*12/1338.9 </t>
  </si>
  <si>
    <t xml:space="preserve">=(60+7.9)*4.2*12/1338.9 </t>
  </si>
  <si>
    <t xml:space="preserve">=(60+4.6)*7.4*12/1338.9 </t>
  </si>
  <si>
    <t xml:space="preserve">=(60+5.4)*4.2*12/1338.9 </t>
  </si>
  <si>
    <t>=0</t>
  </si>
  <si>
    <t>=消耗卡路里公式</t>
  </si>
  <si>
    <t xml:space="preserve">=(60+4.6)*4*12/1338.9 </t>
  </si>
  <si>
    <t xml:space="preserve">=(60+4.6)*6*12/1338.9 </t>
  </si>
  <si>
    <t>=(60+4.6)*3.5*12/1338.9</t>
  </si>
  <si>
    <t>=(60+4.6)*9.3*12/1338.9</t>
  </si>
  <si>
    <t>=(60+4.6)*0.8*12/1338.9</t>
  </si>
  <si>
    <t>=(60+4.6)*4.1*12/1338.9</t>
  </si>
  <si>
    <t>=(60+4.6)*2*12/1338.9</t>
  </si>
  <si>
    <t>=(60+4.6)*4.4*12/1338.9</t>
  </si>
  <si>
    <r>
      <t>做卡路里的公式是2mgh/1338.9,设人体重量为c,身高为d,下半身的重心位移是腿长的一半，下半身占身高0.618，下半身重量占全身体重的0.618。则</t>
    </r>
    <r>
      <rPr>
        <b/>
        <sz val="12"/>
        <color theme="1"/>
        <rFont val="宋体"/>
        <family val="3"/>
        <charset val="134"/>
        <scheme val="minor"/>
      </rPr>
      <t>卡路里=a(2mgh)/1338.9=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</si>
  <si>
    <t>3.8cda/1338.9</t>
    <phoneticPr fontId="1" type="noConversion"/>
  </si>
  <si>
    <t>修订日期</t>
    <phoneticPr fontId="1" type="noConversion"/>
  </si>
  <si>
    <t>修订人</t>
    <phoneticPr fontId="1" type="noConversion"/>
  </si>
  <si>
    <t>修订内容</t>
    <phoneticPr fontId="1" type="noConversion"/>
  </si>
  <si>
    <t>陈嘉雯</t>
    <phoneticPr fontId="1" type="noConversion"/>
  </si>
  <si>
    <t>初次修订</t>
    <phoneticPr fontId="1" type="noConversion"/>
  </si>
  <si>
    <t>郑仕达</t>
    <phoneticPr fontId="1" type="noConversion"/>
  </si>
  <si>
    <t>主要修订内容：规范表格、增加动作id与视频文件命名、修改部分错误的卡路里计算公式</t>
    <phoneticPr fontId="1" type="noConversion"/>
  </si>
  <si>
    <t xml:space="preserve">列表常用未知数说明：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</t>
    <phoneticPr fontId="1" type="noConversion"/>
  </si>
  <si>
    <r>
      <t>设人体重量为c,动作次数为a,身体移动的位移经测量是h=0.3m,则该动作的卡路里计算公式=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</si>
  <si>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r>
      <t>设人体重量为c,身体移动的位移经测量是0.56m,次数是a,则该动作的卡路里计算公式=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</si>
  <si>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设人体重量为c,身高为d,下半身的重心位于下半身的中间位置，下半身体长占身高的0.618，下半身重量占全身体重的0.618。则该动作的卡路里计算公式</t>
    </r>
    <r>
      <rPr>
        <b/>
        <sz val="12"/>
        <color theme="1"/>
        <rFont val="宋体"/>
        <family val="3"/>
        <charset val="134"/>
        <scheme val="minor"/>
      </rPr>
      <t>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</si>
</sst>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22"/>
      <color theme="1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4"/>
      <color theme="1"/>
      <name val="宋体"/>
      <family val="3"/>
      <charset val="134"/>
      <scheme val="minor"/>
    </font>
    <font>
      <sz val="18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8"/>
      <color theme="1"/>
      <name val="宋体"/>
      <family val="3"/>
      <charset val="134"/>
      <scheme val="minor"/>
    </font>
    <font>
      <b/>
      <sz val="12"/>
      <color rgb="FF00B0F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2"/>
      <color theme="1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</fonts>
  <fills count="9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</fills>
  <borders count="3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111">
    <xf numFmtId="0" fontId="0" fillId="0" borderId="0" xfId="0">
      <alignment vertical="center"/>
    </xf>
    <xf numFmtId="0" fontId="7" fillId="0" borderId="0" xfId="0" applyFont="1">
      <alignment vertical="center"/>
    </xf>
    <xf numFmtId="0" fontId="7" fillId="0" borderId="0" xfId="0" applyFont="1" applyBorder="1">
      <alignment vertical="center"/>
    </xf>
    <xf numFmtId="0" fontId="7" fillId="0" borderId="0" xfId="0" applyFont="1" applyAlignment="1">
      <alignment vertical="center" wrapText="1"/>
    </xf>
    <xf numFmtId="0" fontId="2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1" xfId="0" applyFont="1" applyBorder="1">
      <alignment vertical="center"/>
    </xf>
    <xf numFmtId="0" fontId="4" fillId="0" borderId="1" xfId="0" applyFont="1" applyBorder="1" applyAlignment="1">
      <alignment vertical="center" wrapText="1"/>
    </xf>
    <xf numFmtId="0" fontId="10" fillId="0" borderId="1" xfId="0" applyFont="1" applyBorder="1" applyAlignment="1">
      <alignment wrapText="1"/>
    </xf>
    <xf numFmtId="0" fontId="4" fillId="0" borderId="0" xfId="0" applyFont="1">
      <alignment vertical="center"/>
    </xf>
    <xf numFmtId="0" fontId="4" fillId="0" borderId="0" xfId="0" applyFont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5" fillId="0" borderId="5" xfId="0" applyFont="1" applyBorder="1" applyAlignment="1">
      <alignment horizontal="left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vertical="center" wrapText="1"/>
    </xf>
    <xf numFmtId="0" fontId="2" fillId="2" borderId="6" xfId="0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 wrapText="1"/>
    </xf>
    <xf numFmtId="0" fontId="2" fillId="5" borderId="7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11" fillId="6" borderId="8" xfId="0" applyFont="1" applyFill="1" applyBorder="1" applyAlignment="1">
      <alignment horizontal="center" vertical="center" wrapText="1"/>
    </xf>
    <xf numFmtId="0" fontId="11" fillId="6" borderId="9" xfId="0" applyFont="1" applyFill="1" applyBorder="1" applyAlignment="1">
      <alignment horizontal="center" vertical="center" wrapText="1"/>
    </xf>
    <xf numFmtId="0" fontId="11" fillId="6" borderId="10" xfId="0" applyFont="1" applyFill="1" applyBorder="1" applyAlignment="1">
      <alignment horizontal="center" vertical="center" wrapText="1"/>
    </xf>
    <xf numFmtId="0" fontId="12" fillId="0" borderId="11" xfId="0" applyFont="1" applyBorder="1" applyAlignment="1">
      <alignment horizontal="center" vertical="center" wrapText="1"/>
    </xf>
    <xf numFmtId="0" fontId="12" fillId="0" borderId="12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16" xfId="0" applyFont="1" applyBorder="1" applyAlignment="1">
      <alignment horizontal="left" vertical="center" wrapText="1"/>
    </xf>
    <xf numFmtId="0" fontId="5" fillId="0" borderId="0" xfId="0" applyFont="1" applyBorder="1" applyAlignment="1">
      <alignment horizontal="left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7" xfId="0" applyFont="1" applyBorder="1">
      <alignment vertical="center"/>
    </xf>
    <xf numFmtId="0" fontId="4" fillId="0" borderId="7" xfId="0" applyFont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horizontal="center" vertical="center" wrapText="1"/>
    </xf>
    <xf numFmtId="0" fontId="2" fillId="2" borderId="16" xfId="0" applyFont="1" applyFill="1" applyBorder="1" applyAlignment="1">
      <alignment horizontal="center" vertical="center" wrapText="1"/>
    </xf>
    <xf numFmtId="0" fontId="2" fillId="3" borderId="19" xfId="0" applyFont="1" applyFill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2" fillId="3" borderId="18" xfId="0" applyFont="1" applyFill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4" fillId="0" borderId="15" xfId="0" applyFont="1" applyBorder="1">
      <alignment vertical="center"/>
    </xf>
    <xf numFmtId="0" fontId="4" fillId="0" borderId="15" xfId="0" applyFont="1" applyBorder="1" applyAlignment="1">
      <alignment vertical="center" wrapText="1"/>
    </xf>
    <xf numFmtId="0" fontId="4" fillId="0" borderId="15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3" fillId="2" borderId="22" xfId="0" applyFont="1" applyFill="1" applyBorder="1" applyAlignment="1">
      <alignment horizontal="center" vertical="center"/>
    </xf>
    <xf numFmtId="0" fontId="3" fillId="2" borderId="23" xfId="0" applyFont="1" applyFill="1" applyBorder="1" applyAlignment="1">
      <alignment horizontal="center" vertical="center"/>
    </xf>
    <xf numFmtId="0" fontId="3" fillId="2" borderId="24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 wrapText="1"/>
    </xf>
    <xf numFmtId="0" fontId="2" fillId="2" borderId="12" xfId="0" applyFont="1" applyFill="1" applyBorder="1" applyAlignment="1">
      <alignment horizontal="center" vertical="center" wrapText="1"/>
    </xf>
    <xf numFmtId="0" fontId="2" fillId="2" borderId="25" xfId="0" applyFont="1" applyFill="1" applyBorder="1" applyAlignment="1">
      <alignment horizontal="center" vertical="center" wrapText="1"/>
    </xf>
    <xf numFmtId="0" fontId="2" fillId="2" borderId="17" xfId="0" applyFont="1" applyFill="1" applyBorder="1" applyAlignment="1">
      <alignment horizontal="center" vertical="center" wrapText="1"/>
    </xf>
    <xf numFmtId="0" fontId="2" fillId="2" borderId="26" xfId="0" applyFont="1" applyFill="1" applyBorder="1" applyAlignment="1">
      <alignment horizontal="center" vertical="center" wrapText="1"/>
    </xf>
    <xf numFmtId="0" fontId="2" fillId="2" borderId="27" xfId="0" applyFont="1" applyFill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7" xfId="0" applyFont="1" applyBorder="1" applyAlignment="1">
      <alignment horizontal="center" vertical="center" wrapText="1"/>
    </xf>
    <xf numFmtId="0" fontId="2" fillId="2" borderId="29" xfId="0" applyFont="1" applyFill="1" applyBorder="1" applyAlignment="1">
      <alignment horizontal="center" vertical="center" wrapText="1"/>
    </xf>
    <xf numFmtId="0" fontId="2" fillId="2" borderId="30" xfId="0" applyFont="1" applyFill="1" applyBorder="1" applyAlignment="1">
      <alignment horizontal="center" vertical="center" wrapText="1"/>
    </xf>
    <xf numFmtId="0" fontId="2" fillId="3" borderId="20" xfId="0" applyFont="1" applyFill="1" applyBorder="1" applyAlignment="1">
      <alignment horizontal="center" vertical="center"/>
    </xf>
    <xf numFmtId="0" fontId="2" fillId="3" borderId="21" xfId="0" applyFont="1" applyFill="1" applyBorder="1" applyAlignment="1">
      <alignment horizontal="center" vertical="center"/>
    </xf>
    <xf numFmtId="0" fontId="2" fillId="3" borderId="16" xfId="0" applyFont="1" applyFill="1" applyBorder="1" applyAlignment="1">
      <alignment horizontal="center" vertical="center"/>
    </xf>
    <xf numFmtId="0" fontId="4" fillId="0" borderId="7" xfId="0" applyFont="1" applyBorder="1" applyAlignment="1">
      <alignment vertical="center" wrapText="1"/>
    </xf>
    <xf numFmtId="0" fontId="2" fillId="8" borderId="14" xfId="0" applyFont="1" applyFill="1" applyBorder="1" applyAlignment="1">
      <alignment horizontal="center" vertical="center" wrapText="1"/>
    </xf>
    <xf numFmtId="0" fontId="2" fillId="8" borderId="15" xfId="0" applyFont="1" applyFill="1" applyBorder="1" applyAlignment="1">
      <alignment horizontal="center" vertical="center" wrapText="1"/>
    </xf>
    <xf numFmtId="0" fontId="2" fillId="8" borderId="15" xfId="0" applyFont="1" applyFill="1" applyBorder="1" applyAlignment="1">
      <alignment horizontal="center" vertical="center" wrapText="1"/>
    </xf>
    <xf numFmtId="0" fontId="2" fillId="8" borderId="16" xfId="0" applyFont="1" applyFill="1" applyBorder="1" applyAlignment="1">
      <alignment horizontal="center" vertical="center" wrapText="1"/>
    </xf>
    <xf numFmtId="0" fontId="3" fillId="8" borderId="8" xfId="0" applyFont="1" applyFill="1" applyBorder="1" applyAlignment="1">
      <alignment horizontal="center" vertical="center"/>
    </xf>
    <xf numFmtId="0" fontId="3" fillId="8" borderId="9" xfId="0" applyFont="1" applyFill="1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2" fillId="8" borderId="27" xfId="0" applyFont="1" applyFill="1" applyBorder="1" applyAlignment="1">
      <alignment horizontal="center" vertical="center" wrapText="1"/>
    </xf>
    <xf numFmtId="0" fontId="4" fillId="0" borderId="28" xfId="0" applyFont="1" applyBorder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2" fillId="8" borderId="11" xfId="0" applyFont="1" applyFill="1" applyBorder="1" applyAlignment="1">
      <alignment horizontal="center" vertical="center" wrapText="1"/>
    </xf>
    <xf numFmtId="0" fontId="2" fillId="8" borderId="29" xfId="0" applyFont="1" applyFill="1" applyBorder="1" applyAlignment="1">
      <alignment horizontal="center" vertical="center" wrapText="1"/>
    </xf>
    <xf numFmtId="0" fontId="2" fillId="8" borderId="30" xfId="0" applyFont="1" applyFill="1" applyBorder="1" applyAlignment="1">
      <alignment horizontal="center" vertical="center" wrapText="1"/>
    </xf>
    <xf numFmtId="0" fontId="2" fillId="8" borderId="26" xfId="0" applyFont="1" applyFill="1" applyBorder="1" applyAlignment="1">
      <alignment horizontal="center" vertical="center" wrapText="1"/>
    </xf>
    <xf numFmtId="0" fontId="2" fillId="8" borderId="12" xfId="0" applyFont="1" applyFill="1" applyBorder="1" applyAlignment="1">
      <alignment horizontal="center" vertical="center" wrapText="1"/>
    </xf>
    <xf numFmtId="0" fontId="2" fillId="8" borderId="25" xfId="0" applyFont="1" applyFill="1" applyBorder="1" applyAlignment="1">
      <alignment horizontal="center" vertical="center" wrapText="1"/>
    </xf>
    <xf numFmtId="0" fontId="2" fillId="8" borderId="17" xfId="0" applyFont="1" applyFill="1" applyBorder="1" applyAlignment="1">
      <alignment horizontal="center" vertical="center" wrapText="1"/>
    </xf>
    <xf numFmtId="0" fontId="4" fillId="0" borderId="27" xfId="0" applyFont="1" applyBorder="1" applyAlignment="1">
      <alignment vertical="center" wrapText="1"/>
    </xf>
    <xf numFmtId="0" fontId="4" fillId="6" borderId="15" xfId="0" applyFont="1" applyFill="1" applyBorder="1" applyAlignment="1">
      <alignment horizontal="center" vertical="center" wrapText="1"/>
    </xf>
    <xf numFmtId="0" fontId="2" fillId="7" borderId="19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/>
    </xf>
    <xf numFmtId="0" fontId="2" fillId="7" borderId="21" xfId="0" applyFon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 wrapText="1"/>
    </xf>
    <xf numFmtId="0" fontId="2" fillId="7" borderId="18" xfId="0" applyFont="1" applyFill="1" applyBorder="1" applyAlignment="1">
      <alignment horizontal="center" vertical="center"/>
    </xf>
    <xf numFmtId="0" fontId="2" fillId="7" borderId="14" xfId="0" applyFont="1" applyFill="1" applyBorder="1" applyAlignment="1">
      <alignment horizontal="center" vertical="center"/>
    </xf>
    <xf numFmtId="0" fontId="2" fillId="7" borderId="16" xfId="0" applyFon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276224</xdr:colOff>
      <xdr:row>16</xdr:row>
      <xdr:rowOff>104775</xdr:rowOff>
    </xdr:from>
    <xdr:to>
      <xdr:col>5</xdr:col>
      <xdr:colOff>1504949</xdr:colOff>
      <xdr:row>16</xdr:row>
      <xdr:rowOff>1304925</xdr:rowOff>
    </xdr:to>
    <xdr:pic>
      <xdr:nvPicPr>
        <xdr:cNvPr id="31" name="图片 30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3649" y="19592925"/>
          <a:ext cx="1228725" cy="12001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5</xdr:row>
      <xdr:rowOff>180975</xdr:rowOff>
    </xdr:from>
    <xdr:to>
      <xdr:col>5</xdr:col>
      <xdr:colOff>1352387</xdr:colOff>
      <xdr:row>5</xdr:row>
      <xdr:rowOff>1904785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8325" y="352425"/>
          <a:ext cx="1304762" cy="1723810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6</xdr:row>
      <xdr:rowOff>142874</xdr:rowOff>
    </xdr:from>
    <xdr:to>
      <xdr:col>5</xdr:col>
      <xdr:colOff>1390650</xdr:colOff>
      <xdr:row>6</xdr:row>
      <xdr:rowOff>1152525</xdr:rowOff>
    </xdr:to>
    <xdr:pic>
      <xdr:nvPicPr>
        <xdr:cNvPr id="3" name="图片 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05025" y="2000249"/>
          <a:ext cx="1323975" cy="1009651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7</xdr:row>
      <xdr:rowOff>28575</xdr:rowOff>
    </xdr:from>
    <xdr:to>
      <xdr:col>5</xdr:col>
      <xdr:colOff>1133475</xdr:colOff>
      <xdr:row>7</xdr:row>
      <xdr:rowOff>1243013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57400" y="3171825"/>
          <a:ext cx="1114425" cy="1214438"/>
        </a:xfrm>
        <a:prstGeom prst="rect">
          <a:avLst/>
        </a:prstGeom>
      </xdr:spPr>
    </xdr:pic>
    <xdr:clientData/>
  </xdr:twoCellAnchor>
  <xdr:twoCellAnchor>
    <xdr:from>
      <xdr:col>5</xdr:col>
      <xdr:colOff>1247775</xdr:colOff>
      <xdr:row>7</xdr:row>
      <xdr:rowOff>28575</xdr:rowOff>
    </xdr:from>
    <xdr:to>
      <xdr:col>5</xdr:col>
      <xdr:colOff>2238375</xdr:colOff>
      <xdr:row>7</xdr:row>
      <xdr:rowOff>1304925</xdr:rowOff>
    </xdr:to>
    <xdr:pic>
      <xdr:nvPicPr>
        <xdr:cNvPr id="5" name="图片 4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86125" y="3171825"/>
          <a:ext cx="990600" cy="1276350"/>
        </a:xfrm>
        <a:prstGeom prst="rect">
          <a:avLst/>
        </a:prstGeom>
      </xdr:spPr>
    </xdr:pic>
    <xdr:clientData/>
  </xdr:twoCellAnchor>
  <xdr:twoCellAnchor>
    <xdr:from>
      <xdr:col>5</xdr:col>
      <xdr:colOff>38100</xdr:colOff>
      <xdr:row>8</xdr:row>
      <xdr:rowOff>66676</xdr:rowOff>
    </xdr:from>
    <xdr:to>
      <xdr:col>5</xdr:col>
      <xdr:colOff>2333625</xdr:colOff>
      <xdr:row>8</xdr:row>
      <xdr:rowOff>1266826</xdr:rowOff>
    </xdr:to>
    <xdr:pic>
      <xdr:nvPicPr>
        <xdr:cNvPr id="6" name="图片 5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6450" y="4657726"/>
          <a:ext cx="2295525" cy="120015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9</xdr:row>
      <xdr:rowOff>66676</xdr:rowOff>
    </xdr:from>
    <xdr:to>
      <xdr:col>5</xdr:col>
      <xdr:colOff>2143125</xdr:colOff>
      <xdr:row>9</xdr:row>
      <xdr:rowOff>1705494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00275" y="5991226"/>
          <a:ext cx="1981200" cy="1638818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10</xdr:row>
      <xdr:rowOff>85725</xdr:rowOff>
    </xdr:from>
    <xdr:to>
      <xdr:col>5</xdr:col>
      <xdr:colOff>1762125</xdr:colOff>
      <xdr:row>10</xdr:row>
      <xdr:rowOff>1258600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0750" y="7839075"/>
          <a:ext cx="1609725" cy="117287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11</xdr:row>
      <xdr:rowOff>104775</xdr:rowOff>
    </xdr:from>
    <xdr:to>
      <xdr:col>5</xdr:col>
      <xdr:colOff>1381125</xdr:colOff>
      <xdr:row>11</xdr:row>
      <xdr:rowOff>1247775</xdr:rowOff>
    </xdr:to>
    <xdr:pic>
      <xdr:nvPicPr>
        <xdr:cNvPr id="9" name="图片 8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76475" y="9191625"/>
          <a:ext cx="1143000" cy="114300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12</xdr:row>
      <xdr:rowOff>57150</xdr:rowOff>
    </xdr:from>
    <xdr:to>
      <xdr:col>5</xdr:col>
      <xdr:colOff>1876425</xdr:colOff>
      <xdr:row>12</xdr:row>
      <xdr:rowOff>1791970</xdr:rowOff>
    </xdr:to>
    <xdr:pic>
      <xdr:nvPicPr>
        <xdr:cNvPr id="10" name="图片 9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28850" y="10525125"/>
          <a:ext cx="1685925" cy="173482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13</xdr:row>
      <xdr:rowOff>57150</xdr:rowOff>
    </xdr:from>
    <xdr:to>
      <xdr:col>5</xdr:col>
      <xdr:colOff>1143000</xdr:colOff>
      <xdr:row>13</xdr:row>
      <xdr:rowOff>1304925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28850" y="12420600"/>
          <a:ext cx="952500" cy="124777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14</xdr:row>
      <xdr:rowOff>114299</xdr:rowOff>
    </xdr:from>
    <xdr:to>
      <xdr:col>5</xdr:col>
      <xdr:colOff>2249654</xdr:colOff>
      <xdr:row>14</xdr:row>
      <xdr:rowOff>1199824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5025" y="13792199"/>
          <a:ext cx="2182979" cy="10855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15</xdr:row>
      <xdr:rowOff>114300</xdr:rowOff>
    </xdr:from>
    <xdr:to>
      <xdr:col>5</xdr:col>
      <xdr:colOff>1362075</xdr:colOff>
      <xdr:row>15</xdr:row>
      <xdr:rowOff>1543050</xdr:rowOff>
    </xdr:to>
    <xdr:pic>
      <xdr:nvPicPr>
        <xdr:cNvPr id="13" name="图片 1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95550" y="15382875"/>
          <a:ext cx="1123950" cy="14287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17</xdr:row>
      <xdr:rowOff>57150</xdr:rowOff>
    </xdr:from>
    <xdr:to>
      <xdr:col>5</xdr:col>
      <xdr:colOff>1914525</xdr:colOff>
      <xdr:row>17</xdr:row>
      <xdr:rowOff>1633637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43150" y="17535525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18</xdr:row>
      <xdr:rowOff>95250</xdr:rowOff>
    </xdr:from>
    <xdr:to>
      <xdr:col>5</xdr:col>
      <xdr:colOff>1438275</xdr:colOff>
      <xdr:row>18</xdr:row>
      <xdr:rowOff>1076325</xdr:rowOff>
    </xdr:to>
    <xdr:pic>
      <xdr:nvPicPr>
        <xdr:cNvPr id="15" name="图片 14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9316700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257175</xdr:colOff>
      <xdr:row>19</xdr:row>
      <xdr:rowOff>47625</xdr:rowOff>
    </xdr:from>
    <xdr:to>
      <xdr:col>5</xdr:col>
      <xdr:colOff>1466699</xdr:colOff>
      <xdr:row>19</xdr:row>
      <xdr:rowOff>1047625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14600" y="20459700"/>
          <a:ext cx="1209524" cy="10000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20</xdr:row>
      <xdr:rowOff>95250</xdr:rowOff>
    </xdr:from>
    <xdr:to>
      <xdr:col>5</xdr:col>
      <xdr:colOff>1697115</xdr:colOff>
      <xdr:row>20</xdr:row>
      <xdr:rowOff>1228725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66976" y="21650325"/>
          <a:ext cx="1487564" cy="11334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21</xdr:row>
      <xdr:rowOff>104776</xdr:rowOff>
    </xdr:from>
    <xdr:to>
      <xdr:col>5</xdr:col>
      <xdr:colOff>2152650</xdr:colOff>
      <xdr:row>21</xdr:row>
      <xdr:rowOff>1472100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57450" y="22964776"/>
          <a:ext cx="1952625" cy="1367324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22</xdr:row>
      <xdr:rowOff>66675</xdr:rowOff>
    </xdr:from>
    <xdr:to>
      <xdr:col>5</xdr:col>
      <xdr:colOff>1419062</xdr:colOff>
      <xdr:row>22</xdr:row>
      <xdr:rowOff>1228580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71725" y="24536400"/>
          <a:ext cx="1304762" cy="116190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23</xdr:row>
      <xdr:rowOff>95250</xdr:rowOff>
    </xdr:from>
    <xdr:to>
      <xdr:col>5</xdr:col>
      <xdr:colOff>1828801</xdr:colOff>
      <xdr:row>23</xdr:row>
      <xdr:rowOff>1503426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9826" y="25850850"/>
          <a:ext cx="1676400" cy="140817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29</xdr:row>
      <xdr:rowOff>76200</xdr:rowOff>
    </xdr:from>
    <xdr:to>
      <xdr:col>5</xdr:col>
      <xdr:colOff>1533525</xdr:colOff>
      <xdr:row>29</xdr:row>
      <xdr:rowOff>1527356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28875" y="29127450"/>
          <a:ext cx="1362075" cy="145115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</xdr:row>
      <xdr:rowOff>66676</xdr:rowOff>
    </xdr:from>
    <xdr:to>
      <xdr:col>5</xdr:col>
      <xdr:colOff>1514475</xdr:colOff>
      <xdr:row>30</xdr:row>
      <xdr:rowOff>1476376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28875" y="30832426"/>
          <a:ext cx="1343025" cy="14097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31</xdr:row>
      <xdr:rowOff>76200</xdr:rowOff>
    </xdr:from>
    <xdr:to>
      <xdr:col>5</xdr:col>
      <xdr:colOff>1076325</xdr:colOff>
      <xdr:row>31</xdr:row>
      <xdr:rowOff>1222899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38850" y="37118925"/>
          <a:ext cx="952500" cy="1146699"/>
        </a:xfrm>
        <a:prstGeom prst="rect">
          <a:avLst/>
        </a:prstGeom>
      </xdr:spPr>
    </xdr:pic>
    <xdr:clientData/>
  </xdr:twoCellAnchor>
  <xdr:twoCellAnchor>
    <xdr:from>
      <xdr:col>5</xdr:col>
      <xdr:colOff>1219201</xdr:colOff>
      <xdr:row>31</xdr:row>
      <xdr:rowOff>57150</xdr:rowOff>
    </xdr:from>
    <xdr:to>
      <xdr:col>5</xdr:col>
      <xdr:colOff>2305051</xdr:colOff>
      <xdr:row>31</xdr:row>
      <xdr:rowOff>1266825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76626" y="32308800"/>
          <a:ext cx="1085850" cy="120967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32</xdr:row>
      <xdr:rowOff>28575</xdr:rowOff>
    </xdr:from>
    <xdr:to>
      <xdr:col>5</xdr:col>
      <xdr:colOff>1381125</xdr:colOff>
      <xdr:row>32</xdr:row>
      <xdr:rowOff>1628775</xdr:rowOff>
    </xdr:to>
    <xdr:pic>
      <xdr:nvPicPr>
        <xdr:cNvPr id="25" name="图片 24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33642300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209550</xdr:colOff>
      <xdr:row>34</xdr:row>
      <xdr:rowOff>66675</xdr:rowOff>
    </xdr:from>
    <xdr:to>
      <xdr:col>5</xdr:col>
      <xdr:colOff>1190625</xdr:colOff>
      <xdr:row>34</xdr:row>
      <xdr:rowOff>1371600</xdr:rowOff>
    </xdr:to>
    <xdr:pic>
      <xdr:nvPicPr>
        <xdr:cNvPr id="26" name="图片 25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457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114300</xdr:colOff>
      <xdr:row>33</xdr:row>
      <xdr:rowOff>133350</xdr:rowOff>
    </xdr:from>
    <xdr:to>
      <xdr:col>5</xdr:col>
      <xdr:colOff>1314450</xdr:colOff>
      <xdr:row>33</xdr:row>
      <xdr:rowOff>1630680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71725" y="35471100"/>
          <a:ext cx="1200150" cy="149733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35</xdr:row>
      <xdr:rowOff>76199</xdr:rowOff>
    </xdr:from>
    <xdr:to>
      <xdr:col>5</xdr:col>
      <xdr:colOff>1129605</xdr:colOff>
      <xdr:row>35</xdr:row>
      <xdr:rowOff>1400174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10275" y="43214924"/>
          <a:ext cx="1034355" cy="1323975"/>
        </a:xfrm>
        <a:prstGeom prst="rect">
          <a:avLst/>
        </a:prstGeom>
      </xdr:spPr>
    </xdr:pic>
    <xdr:clientData/>
  </xdr:twoCellAnchor>
  <xdr:twoCellAnchor>
    <xdr:from>
      <xdr:col>5</xdr:col>
      <xdr:colOff>1152525</xdr:colOff>
      <xdr:row>35</xdr:row>
      <xdr:rowOff>66675</xdr:rowOff>
    </xdr:from>
    <xdr:to>
      <xdr:col>5</xdr:col>
      <xdr:colOff>2552700</xdr:colOff>
      <xdr:row>35</xdr:row>
      <xdr:rowOff>1271308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43205400"/>
          <a:ext cx="1400175" cy="120463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36</xdr:row>
      <xdr:rowOff>85724</xdr:rowOff>
    </xdr:from>
    <xdr:to>
      <xdr:col>5</xdr:col>
      <xdr:colOff>1228725</xdr:colOff>
      <xdr:row>36</xdr:row>
      <xdr:rowOff>1374229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34100" y="44757974"/>
          <a:ext cx="1009650" cy="12885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276224</xdr:colOff>
      <xdr:row>17</xdr:row>
      <xdr:rowOff>104775</xdr:rowOff>
    </xdr:from>
    <xdr:to>
      <xdr:col>5</xdr:col>
      <xdr:colOff>1504949</xdr:colOff>
      <xdr:row>17</xdr:row>
      <xdr:rowOff>1304925</xdr:rowOff>
    </xdr:to>
    <xdr:pic>
      <xdr:nvPicPr>
        <xdr:cNvPr id="2" name="图片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9" y="20735925"/>
          <a:ext cx="1228725" cy="12001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6</xdr:row>
      <xdr:rowOff>180975</xdr:rowOff>
    </xdr:from>
    <xdr:to>
      <xdr:col>5</xdr:col>
      <xdr:colOff>1352387</xdr:colOff>
      <xdr:row>6</xdr:row>
      <xdr:rowOff>1904785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0400" y="4276725"/>
          <a:ext cx="1304762" cy="150473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7</xdr:row>
      <xdr:rowOff>142874</xdr:rowOff>
    </xdr:from>
    <xdr:to>
      <xdr:col>5</xdr:col>
      <xdr:colOff>1390650</xdr:colOff>
      <xdr:row>7</xdr:row>
      <xdr:rowOff>1152525</xdr:rowOff>
    </xdr:to>
    <xdr:pic>
      <xdr:nvPicPr>
        <xdr:cNvPr id="4" name="图片 3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29450" y="5924549"/>
          <a:ext cx="1323975" cy="1009651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8</xdr:row>
      <xdr:rowOff>28575</xdr:rowOff>
    </xdr:from>
    <xdr:to>
      <xdr:col>5</xdr:col>
      <xdr:colOff>1133475</xdr:colOff>
      <xdr:row>8</xdr:row>
      <xdr:rowOff>1243013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81825" y="7096125"/>
          <a:ext cx="1114425" cy="1214438"/>
        </a:xfrm>
        <a:prstGeom prst="rect">
          <a:avLst/>
        </a:prstGeom>
      </xdr:spPr>
    </xdr:pic>
    <xdr:clientData/>
  </xdr:twoCellAnchor>
  <xdr:twoCellAnchor>
    <xdr:from>
      <xdr:col>5</xdr:col>
      <xdr:colOff>1247775</xdr:colOff>
      <xdr:row>8</xdr:row>
      <xdr:rowOff>28575</xdr:rowOff>
    </xdr:from>
    <xdr:to>
      <xdr:col>5</xdr:col>
      <xdr:colOff>2238375</xdr:colOff>
      <xdr:row>8</xdr:row>
      <xdr:rowOff>1304925</xdr:rowOff>
    </xdr:to>
    <xdr:pic>
      <xdr:nvPicPr>
        <xdr:cNvPr id="6" name="图片 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10550" y="7096125"/>
          <a:ext cx="990600" cy="1276350"/>
        </a:xfrm>
        <a:prstGeom prst="rect">
          <a:avLst/>
        </a:prstGeom>
      </xdr:spPr>
    </xdr:pic>
    <xdr:clientData/>
  </xdr:twoCellAnchor>
  <xdr:twoCellAnchor>
    <xdr:from>
      <xdr:col>5</xdr:col>
      <xdr:colOff>38100</xdr:colOff>
      <xdr:row>9</xdr:row>
      <xdr:rowOff>66676</xdr:rowOff>
    </xdr:from>
    <xdr:to>
      <xdr:col>5</xdr:col>
      <xdr:colOff>2333625</xdr:colOff>
      <xdr:row>9</xdr:row>
      <xdr:rowOff>1266826</xdr:rowOff>
    </xdr:to>
    <xdr:pic>
      <xdr:nvPicPr>
        <xdr:cNvPr id="7" name="图片 6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00875" y="8582026"/>
          <a:ext cx="2295525" cy="120015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10</xdr:row>
      <xdr:rowOff>66676</xdr:rowOff>
    </xdr:from>
    <xdr:to>
      <xdr:col>5</xdr:col>
      <xdr:colOff>2143125</xdr:colOff>
      <xdr:row>10</xdr:row>
      <xdr:rowOff>1705494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4700" y="9915526"/>
          <a:ext cx="1981200" cy="1638818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11</xdr:row>
      <xdr:rowOff>85725</xdr:rowOff>
    </xdr:from>
    <xdr:to>
      <xdr:col>5</xdr:col>
      <xdr:colOff>1762125</xdr:colOff>
      <xdr:row>11</xdr:row>
      <xdr:rowOff>1258600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15175" y="11763375"/>
          <a:ext cx="1609725" cy="117287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12</xdr:row>
      <xdr:rowOff>104775</xdr:rowOff>
    </xdr:from>
    <xdr:to>
      <xdr:col>5</xdr:col>
      <xdr:colOff>1381125</xdr:colOff>
      <xdr:row>12</xdr:row>
      <xdr:rowOff>1247775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00900" y="13115925"/>
          <a:ext cx="1143000" cy="114300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13</xdr:row>
      <xdr:rowOff>57150</xdr:rowOff>
    </xdr:from>
    <xdr:to>
      <xdr:col>5</xdr:col>
      <xdr:colOff>1876425</xdr:colOff>
      <xdr:row>13</xdr:row>
      <xdr:rowOff>1791970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53275" y="14449425"/>
          <a:ext cx="1685925" cy="173482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14</xdr:row>
      <xdr:rowOff>57150</xdr:rowOff>
    </xdr:from>
    <xdr:to>
      <xdr:col>5</xdr:col>
      <xdr:colOff>1143000</xdr:colOff>
      <xdr:row>14</xdr:row>
      <xdr:rowOff>1304925</xdr:rowOff>
    </xdr:to>
    <xdr:pic>
      <xdr:nvPicPr>
        <xdr:cNvPr id="12" name="图片 11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53275" y="16344900"/>
          <a:ext cx="952500" cy="124777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15</xdr:row>
      <xdr:rowOff>114299</xdr:rowOff>
    </xdr:from>
    <xdr:to>
      <xdr:col>5</xdr:col>
      <xdr:colOff>2249654</xdr:colOff>
      <xdr:row>15</xdr:row>
      <xdr:rowOff>1199824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9450" y="17716499"/>
          <a:ext cx="2182979" cy="10855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16</xdr:row>
      <xdr:rowOff>114300</xdr:rowOff>
    </xdr:from>
    <xdr:to>
      <xdr:col>5</xdr:col>
      <xdr:colOff>1362075</xdr:colOff>
      <xdr:row>16</xdr:row>
      <xdr:rowOff>1543050</xdr:rowOff>
    </xdr:to>
    <xdr:pic>
      <xdr:nvPicPr>
        <xdr:cNvPr id="14" name="图片 13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19040475"/>
          <a:ext cx="1123950" cy="14287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18</xdr:row>
      <xdr:rowOff>57150</xdr:rowOff>
    </xdr:from>
    <xdr:to>
      <xdr:col>5</xdr:col>
      <xdr:colOff>1914525</xdr:colOff>
      <xdr:row>18</xdr:row>
      <xdr:rowOff>1633637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0" y="22345650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19</xdr:row>
      <xdr:rowOff>95250</xdr:rowOff>
    </xdr:from>
    <xdr:to>
      <xdr:col>5</xdr:col>
      <xdr:colOff>685800</xdr:colOff>
      <xdr:row>20</xdr:row>
      <xdr:rowOff>0</xdr:rowOff>
    </xdr:to>
    <xdr:pic>
      <xdr:nvPicPr>
        <xdr:cNvPr id="16" name="图片 15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24126825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257175</xdr:colOff>
      <xdr:row>20</xdr:row>
      <xdr:rowOff>47625</xdr:rowOff>
    </xdr:from>
    <xdr:to>
      <xdr:col>5</xdr:col>
      <xdr:colOff>685649</xdr:colOff>
      <xdr:row>20</xdr:row>
      <xdr:rowOff>171325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19950" y="25269825"/>
          <a:ext cx="1209524" cy="10000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21</xdr:row>
      <xdr:rowOff>95250</xdr:rowOff>
    </xdr:from>
    <xdr:to>
      <xdr:col>5</xdr:col>
      <xdr:colOff>1697115</xdr:colOff>
      <xdr:row>21</xdr:row>
      <xdr:rowOff>1228725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172326" y="26460450"/>
          <a:ext cx="1487564" cy="11334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22</xdr:row>
      <xdr:rowOff>104776</xdr:rowOff>
    </xdr:from>
    <xdr:to>
      <xdr:col>5</xdr:col>
      <xdr:colOff>2152650</xdr:colOff>
      <xdr:row>22</xdr:row>
      <xdr:rowOff>1472100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62800" y="27774901"/>
          <a:ext cx="1952625" cy="1367324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23</xdr:row>
      <xdr:rowOff>66675</xdr:rowOff>
    </xdr:from>
    <xdr:to>
      <xdr:col>5</xdr:col>
      <xdr:colOff>1419062</xdr:colOff>
      <xdr:row>23</xdr:row>
      <xdr:rowOff>1228580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77075" y="29346525"/>
          <a:ext cx="1304762" cy="116190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24</xdr:row>
      <xdr:rowOff>95250</xdr:rowOff>
    </xdr:from>
    <xdr:to>
      <xdr:col>5</xdr:col>
      <xdr:colOff>1828801</xdr:colOff>
      <xdr:row>24</xdr:row>
      <xdr:rowOff>1503426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15176" y="30660975"/>
          <a:ext cx="1676400" cy="140817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</xdr:row>
      <xdr:rowOff>76200</xdr:rowOff>
    </xdr:from>
    <xdr:to>
      <xdr:col>5</xdr:col>
      <xdr:colOff>1533525</xdr:colOff>
      <xdr:row>30</xdr:row>
      <xdr:rowOff>1527356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34225" y="34032825"/>
          <a:ext cx="1362075" cy="1289231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31</xdr:row>
      <xdr:rowOff>66676</xdr:rowOff>
    </xdr:from>
    <xdr:to>
      <xdr:col>5</xdr:col>
      <xdr:colOff>1514475</xdr:colOff>
      <xdr:row>31</xdr:row>
      <xdr:rowOff>1476376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34225" y="35385376"/>
          <a:ext cx="1343025" cy="14097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32</xdr:row>
      <xdr:rowOff>76200</xdr:rowOff>
    </xdr:from>
    <xdr:to>
      <xdr:col>5</xdr:col>
      <xdr:colOff>1076325</xdr:colOff>
      <xdr:row>32</xdr:row>
      <xdr:rowOff>1222899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086600" y="37118925"/>
          <a:ext cx="952500" cy="1146699"/>
        </a:xfrm>
        <a:prstGeom prst="rect">
          <a:avLst/>
        </a:prstGeom>
      </xdr:spPr>
    </xdr:pic>
    <xdr:clientData/>
  </xdr:twoCellAnchor>
  <xdr:twoCellAnchor>
    <xdr:from>
      <xdr:col>5</xdr:col>
      <xdr:colOff>1219201</xdr:colOff>
      <xdr:row>32</xdr:row>
      <xdr:rowOff>57150</xdr:rowOff>
    </xdr:from>
    <xdr:to>
      <xdr:col>5</xdr:col>
      <xdr:colOff>2305051</xdr:colOff>
      <xdr:row>32</xdr:row>
      <xdr:rowOff>1266825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181976" y="37099875"/>
          <a:ext cx="1085850" cy="120967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33</xdr:row>
      <xdr:rowOff>28575</xdr:rowOff>
    </xdr:from>
    <xdr:to>
      <xdr:col>5</xdr:col>
      <xdr:colOff>1381125</xdr:colOff>
      <xdr:row>33</xdr:row>
      <xdr:rowOff>1628775</xdr:rowOff>
    </xdr:to>
    <xdr:pic>
      <xdr:nvPicPr>
        <xdr:cNvPr id="26" name="图片 25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38795325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209550</xdr:colOff>
      <xdr:row>35</xdr:row>
      <xdr:rowOff>66675</xdr:rowOff>
    </xdr:from>
    <xdr:to>
      <xdr:col>5</xdr:col>
      <xdr:colOff>1190625</xdr:colOff>
      <xdr:row>35</xdr:row>
      <xdr:rowOff>1371600</xdr:rowOff>
    </xdr:to>
    <xdr:pic>
      <xdr:nvPicPr>
        <xdr:cNvPr id="27" name="图片 26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232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114300</xdr:colOff>
      <xdr:row>34</xdr:row>
      <xdr:rowOff>133350</xdr:rowOff>
    </xdr:from>
    <xdr:to>
      <xdr:col>5</xdr:col>
      <xdr:colOff>1314450</xdr:colOff>
      <xdr:row>34</xdr:row>
      <xdr:rowOff>1630680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77075" y="40547925"/>
          <a:ext cx="1200150" cy="119253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36</xdr:row>
      <xdr:rowOff>76199</xdr:rowOff>
    </xdr:from>
    <xdr:to>
      <xdr:col>5</xdr:col>
      <xdr:colOff>681930</xdr:colOff>
      <xdr:row>36</xdr:row>
      <xdr:rowOff>171449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58025" y="43214924"/>
          <a:ext cx="1034355" cy="1323975"/>
        </a:xfrm>
        <a:prstGeom prst="rect">
          <a:avLst/>
        </a:prstGeom>
      </xdr:spPr>
    </xdr:pic>
    <xdr:clientData/>
  </xdr:twoCellAnchor>
  <xdr:twoCellAnchor>
    <xdr:from>
      <xdr:col>5</xdr:col>
      <xdr:colOff>1152525</xdr:colOff>
      <xdr:row>36</xdr:row>
      <xdr:rowOff>66675</xdr:rowOff>
    </xdr:from>
    <xdr:to>
      <xdr:col>5</xdr:col>
      <xdr:colOff>2552700</xdr:colOff>
      <xdr:row>36</xdr:row>
      <xdr:rowOff>1271308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15300" y="43205400"/>
          <a:ext cx="1400175" cy="120463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37</xdr:row>
      <xdr:rowOff>85724</xdr:rowOff>
    </xdr:from>
    <xdr:to>
      <xdr:col>5</xdr:col>
      <xdr:colOff>1228725</xdr:colOff>
      <xdr:row>37</xdr:row>
      <xdr:rowOff>1374229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81850" y="44757974"/>
          <a:ext cx="1009650" cy="12885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47"/>
  <sheetViews>
    <sheetView tabSelected="1" topLeftCell="A37" workbookViewId="0">
      <selection activeCell="C54" sqref="C54"/>
    </sheetView>
  </sheetViews>
  <sheetFormatPr defaultRowHeight="13.5" x14ac:dyDescent="0.15"/>
  <cols>
    <col min="1" max="1" width="14.625" style="1" customWidth="1"/>
    <col min="2" max="2" width="11.875" style="1" customWidth="1"/>
    <col min="3" max="3" width="16.75" style="3" customWidth="1"/>
    <col min="4" max="4" width="21.75" style="3" customWidth="1"/>
    <col min="5" max="5" width="26.375" style="3" customWidth="1"/>
    <col min="6" max="7" width="34" style="1" customWidth="1"/>
    <col min="8" max="8" width="26.25" style="1" customWidth="1"/>
    <col min="9" max="10" width="16.75" style="1" customWidth="1"/>
    <col min="11" max="11" width="9" style="1"/>
    <col min="12" max="12" width="21.25" style="1" customWidth="1"/>
    <col min="13" max="13" width="30.875" style="1" customWidth="1"/>
    <col min="14" max="14" width="21.875" style="1" customWidth="1"/>
    <col min="15" max="16384" width="9" style="1"/>
  </cols>
  <sheetData>
    <row r="1" spans="1:10" ht="38.25" customHeight="1" x14ac:dyDescent="0.15">
      <c r="A1" s="38" t="s">
        <v>47</v>
      </c>
      <c r="B1" s="38"/>
      <c r="C1" s="38"/>
      <c r="D1" s="38"/>
      <c r="E1" s="38"/>
      <c r="F1" s="38"/>
      <c r="G1" s="38"/>
      <c r="H1" s="38"/>
      <c r="I1" s="38"/>
      <c r="J1" s="38"/>
    </row>
    <row r="2" spans="1:10" ht="166.5" customHeight="1" thickBot="1" x14ac:dyDescent="0.2">
      <c r="A2" s="49" t="s">
        <v>226</v>
      </c>
      <c r="B2" s="49"/>
      <c r="C2" s="49"/>
      <c r="D2" s="49"/>
      <c r="E2" s="49"/>
      <c r="F2" s="49"/>
      <c r="G2" s="49"/>
      <c r="H2" s="49"/>
      <c r="I2" s="49"/>
      <c r="J2" s="49"/>
    </row>
    <row r="3" spans="1:10" ht="42" customHeight="1" thickBot="1" x14ac:dyDescent="0.2">
      <c r="A3" s="66" t="s">
        <v>50</v>
      </c>
      <c r="B3" s="67"/>
      <c r="C3" s="67"/>
      <c r="D3" s="67"/>
      <c r="E3" s="67"/>
      <c r="F3" s="67"/>
      <c r="G3" s="67"/>
      <c r="H3" s="67"/>
      <c r="I3" s="67"/>
      <c r="J3" s="68"/>
    </row>
    <row r="4" spans="1:10" ht="32.25" customHeight="1" x14ac:dyDescent="0.15">
      <c r="A4" s="69" t="s">
        <v>0</v>
      </c>
      <c r="B4" s="78" t="s">
        <v>103</v>
      </c>
      <c r="C4" s="73" t="s">
        <v>1</v>
      </c>
      <c r="D4" s="70" t="s">
        <v>58</v>
      </c>
      <c r="E4" s="70" t="s">
        <v>165</v>
      </c>
      <c r="F4" s="70" t="s">
        <v>158</v>
      </c>
      <c r="G4" s="70" t="s">
        <v>91</v>
      </c>
      <c r="H4" s="70"/>
      <c r="I4" s="71" t="s">
        <v>163</v>
      </c>
      <c r="J4" s="72"/>
    </row>
    <row r="5" spans="1:10" ht="32.25" customHeight="1" thickBot="1" x14ac:dyDescent="0.2">
      <c r="A5" s="53"/>
      <c r="B5" s="79"/>
      <c r="C5" s="74"/>
      <c r="D5" s="54"/>
      <c r="E5" s="54"/>
      <c r="F5" s="54"/>
      <c r="G5" s="55" t="s">
        <v>43</v>
      </c>
      <c r="H5" s="55" t="s">
        <v>90</v>
      </c>
      <c r="I5" s="55" t="s">
        <v>159</v>
      </c>
      <c r="J5" s="56" t="s">
        <v>160</v>
      </c>
    </row>
    <row r="6" spans="1:10" ht="132.75" customHeight="1" x14ac:dyDescent="0.15">
      <c r="A6" s="57" t="s">
        <v>2</v>
      </c>
      <c r="B6" s="80" t="s">
        <v>104</v>
      </c>
      <c r="C6" s="75" t="s">
        <v>9</v>
      </c>
      <c r="D6" s="50" t="s">
        <v>87</v>
      </c>
      <c r="E6" s="50" t="s">
        <v>139</v>
      </c>
      <c r="F6" s="51"/>
      <c r="G6" s="51" t="s">
        <v>44</v>
      </c>
      <c r="H6" s="51" t="s">
        <v>20</v>
      </c>
      <c r="I6" s="52">
        <v>0.33</v>
      </c>
      <c r="J6" s="58">
        <v>2.7</v>
      </c>
    </row>
    <row r="7" spans="1:10" ht="101.25" customHeight="1" x14ac:dyDescent="0.15">
      <c r="A7" s="59"/>
      <c r="B7" s="81" t="s">
        <v>105</v>
      </c>
      <c r="C7" s="76" t="s">
        <v>52</v>
      </c>
      <c r="D7" s="5" t="s">
        <v>53</v>
      </c>
      <c r="E7" s="5" t="s">
        <v>140</v>
      </c>
      <c r="F7" s="6"/>
      <c r="G7" s="6" t="s">
        <v>44</v>
      </c>
      <c r="H7" s="6" t="s">
        <v>39</v>
      </c>
      <c r="I7" s="11">
        <v>0.39</v>
      </c>
      <c r="J7" s="60">
        <v>2.7</v>
      </c>
    </row>
    <row r="8" spans="1:10" ht="114" customHeight="1" x14ac:dyDescent="0.15">
      <c r="A8" s="59" t="s">
        <v>3</v>
      </c>
      <c r="B8" s="81" t="s">
        <v>106</v>
      </c>
      <c r="C8" s="76" t="s">
        <v>54</v>
      </c>
      <c r="D8" s="5" t="s">
        <v>55</v>
      </c>
      <c r="E8" s="5" t="s">
        <v>141</v>
      </c>
      <c r="F8" s="6"/>
      <c r="G8" s="6" t="s">
        <v>44</v>
      </c>
      <c r="H8" s="6" t="s">
        <v>21</v>
      </c>
      <c r="I8" s="11">
        <v>0.82</v>
      </c>
      <c r="J8" s="60">
        <v>4.7</v>
      </c>
    </row>
    <row r="9" spans="1:10" ht="105" customHeight="1" x14ac:dyDescent="0.15">
      <c r="A9" s="59"/>
      <c r="B9" s="81" t="s">
        <v>107</v>
      </c>
      <c r="C9" s="76" t="s">
        <v>10</v>
      </c>
      <c r="D9" s="5" t="s">
        <v>96</v>
      </c>
      <c r="E9" s="5" t="s">
        <v>142</v>
      </c>
      <c r="F9" s="6"/>
      <c r="G9" s="6" t="s">
        <v>44</v>
      </c>
      <c r="H9" s="6" t="s">
        <v>22</v>
      </c>
      <c r="I9" s="37">
        <v>0.78</v>
      </c>
      <c r="J9" s="60">
        <v>4.7</v>
      </c>
    </row>
    <row r="10" spans="1:10" ht="144" customHeight="1" x14ac:dyDescent="0.15">
      <c r="A10" s="59"/>
      <c r="B10" s="81" t="s">
        <v>108</v>
      </c>
      <c r="C10" s="76" t="s">
        <v>56</v>
      </c>
      <c r="D10" s="5" t="s">
        <v>57</v>
      </c>
      <c r="E10" s="5" t="s">
        <v>143</v>
      </c>
      <c r="F10" s="6"/>
      <c r="G10" s="6" t="s">
        <v>44</v>
      </c>
      <c r="H10" s="6" t="s">
        <v>23</v>
      </c>
      <c r="I10" s="37">
        <v>0.76</v>
      </c>
      <c r="J10" s="60">
        <v>4.7</v>
      </c>
    </row>
    <row r="11" spans="1:10" ht="105" customHeight="1" x14ac:dyDescent="0.15">
      <c r="A11" s="59"/>
      <c r="B11" s="81" t="s">
        <v>109</v>
      </c>
      <c r="C11" s="76" t="s">
        <v>60</v>
      </c>
      <c r="D11" s="5" t="s">
        <v>61</v>
      </c>
      <c r="E11" s="5" t="s">
        <v>144</v>
      </c>
      <c r="F11" s="6"/>
      <c r="G11" s="7" t="s">
        <v>227</v>
      </c>
      <c r="H11" s="7" t="s">
        <v>45</v>
      </c>
      <c r="I11" s="11" t="s">
        <v>164</v>
      </c>
      <c r="J11" s="60" t="s">
        <v>164</v>
      </c>
    </row>
    <row r="12" spans="1:10" ht="108.75" customHeight="1" x14ac:dyDescent="0.15">
      <c r="A12" s="59" t="s">
        <v>11</v>
      </c>
      <c r="B12" s="81" t="s">
        <v>110</v>
      </c>
      <c r="C12" s="76" t="s">
        <v>62</v>
      </c>
      <c r="D12" s="5" t="s">
        <v>63</v>
      </c>
      <c r="E12" s="5" t="s">
        <v>145</v>
      </c>
      <c r="F12" s="6"/>
      <c r="G12" s="6" t="s">
        <v>44</v>
      </c>
      <c r="H12" s="6" t="s">
        <v>24</v>
      </c>
      <c r="I12" s="11">
        <v>0.4</v>
      </c>
      <c r="J12" s="60">
        <v>4.7</v>
      </c>
    </row>
    <row r="13" spans="1:10" ht="149.25" customHeight="1" x14ac:dyDescent="0.15">
      <c r="A13" s="59"/>
      <c r="B13" s="81" t="s">
        <v>111</v>
      </c>
      <c r="C13" s="76" t="s">
        <v>12</v>
      </c>
      <c r="D13" s="5" t="s">
        <v>95</v>
      </c>
      <c r="E13" s="5" t="s">
        <v>146</v>
      </c>
      <c r="F13" s="6"/>
      <c r="G13" s="6" t="s">
        <v>44</v>
      </c>
      <c r="H13" s="6" t="s">
        <v>25</v>
      </c>
      <c r="I13" s="11">
        <v>0.28000000000000003</v>
      </c>
      <c r="J13" s="60">
        <v>4.7</v>
      </c>
    </row>
    <row r="14" spans="1:10" ht="103.5" customHeight="1" x14ac:dyDescent="0.15">
      <c r="A14" s="59"/>
      <c r="B14" s="81" t="s">
        <v>112</v>
      </c>
      <c r="C14" s="76" t="s">
        <v>64</v>
      </c>
      <c r="D14" s="5" t="s">
        <v>98</v>
      </c>
      <c r="E14" s="5" t="s">
        <v>147</v>
      </c>
      <c r="F14" s="6"/>
      <c r="G14" s="6" t="s">
        <v>44</v>
      </c>
      <c r="H14" s="6" t="s">
        <v>26</v>
      </c>
      <c r="I14" s="11">
        <v>0.82</v>
      </c>
      <c r="J14" s="60">
        <v>4.5999999999999996</v>
      </c>
    </row>
    <row r="15" spans="1:10" ht="104.25" customHeight="1" x14ac:dyDescent="0.15">
      <c r="A15" s="59"/>
      <c r="B15" s="81" t="s">
        <v>113</v>
      </c>
      <c r="C15" s="76" t="s">
        <v>65</v>
      </c>
      <c r="D15" s="5" t="s">
        <v>66</v>
      </c>
      <c r="E15" s="5" t="s">
        <v>148</v>
      </c>
      <c r="F15" s="6"/>
      <c r="G15" s="7" t="s">
        <v>228</v>
      </c>
      <c r="H15" s="7" t="s">
        <v>46</v>
      </c>
      <c r="I15" s="11" t="s">
        <v>164</v>
      </c>
      <c r="J15" s="60" t="s">
        <v>164</v>
      </c>
    </row>
    <row r="16" spans="1:10" ht="134.25" customHeight="1" x14ac:dyDescent="0.15">
      <c r="A16" s="59" t="s">
        <v>4</v>
      </c>
      <c r="B16" s="81" t="s">
        <v>114</v>
      </c>
      <c r="C16" s="76" t="s">
        <v>67</v>
      </c>
      <c r="D16" s="5" t="s">
        <v>68</v>
      </c>
      <c r="E16" s="5" t="s">
        <v>149</v>
      </c>
      <c r="F16" s="6"/>
      <c r="G16" s="6" t="s">
        <v>44</v>
      </c>
      <c r="H16" s="6" t="s">
        <v>27</v>
      </c>
      <c r="I16" s="11">
        <v>0.28000000000000003</v>
      </c>
      <c r="J16" s="60">
        <v>4.5999999999999996</v>
      </c>
    </row>
    <row r="17" spans="1:11" ht="130.5" customHeight="1" x14ac:dyDescent="0.15">
      <c r="A17" s="59"/>
      <c r="B17" s="81" t="s">
        <v>115</v>
      </c>
      <c r="C17" s="76" t="s">
        <v>13</v>
      </c>
      <c r="D17" s="5" t="s">
        <v>92</v>
      </c>
      <c r="E17" s="5" t="s">
        <v>150</v>
      </c>
      <c r="F17" s="8" t="s">
        <v>42</v>
      </c>
      <c r="G17" s="6" t="s">
        <v>44</v>
      </c>
      <c r="H17" s="6" t="s">
        <v>41</v>
      </c>
      <c r="I17" s="11">
        <v>0.41</v>
      </c>
      <c r="J17" s="60">
        <v>4.5999999999999996</v>
      </c>
    </row>
    <row r="18" spans="1:11" ht="137.25" customHeight="1" x14ac:dyDescent="0.15">
      <c r="A18" s="59"/>
      <c r="B18" s="81" t="s">
        <v>116</v>
      </c>
      <c r="C18" s="76" t="s">
        <v>69</v>
      </c>
      <c r="D18" s="5" t="s">
        <v>70</v>
      </c>
      <c r="E18" s="5" t="s">
        <v>151</v>
      </c>
      <c r="F18" s="6"/>
      <c r="G18" s="6" t="s">
        <v>44</v>
      </c>
      <c r="H18" s="6" t="s">
        <v>26</v>
      </c>
      <c r="I18" s="11">
        <v>0.82</v>
      </c>
      <c r="J18" s="60">
        <v>4.5999999999999996</v>
      </c>
    </row>
    <row r="19" spans="1:11" ht="93.75" customHeight="1" x14ac:dyDescent="0.15">
      <c r="A19" s="59" t="s">
        <v>5</v>
      </c>
      <c r="B19" s="81" t="s">
        <v>117</v>
      </c>
      <c r="C19" s="76" t="s">
        <v>71</v>
      </c>
      <c r="D19" s="5" t="s">
        <v>72</v>
      </c>
      <c r="E19" s="5" t="s">
        <v>152</v>
      </c>
      <c r="F19" s="6"/>
      <c r="G19" s="6" t="s">
        <v>44</v>
      </c>
      <c r="H19" s="6" t="s">
        <v>28</v>
      </c>
      <c r="I19" s="11">
        <v>0.51</v>
      </c>
      <c r="J19" s="60">
        <v>7.9</v>
      </c>
      <c r="K19" s="2"/>
    </row>
    <row r="20" spans="1:11" ht="90" customHeight="1" x14ac:dyDescent="0.15">
      <c r="A20" s="59"/>
      <c r="B20" s="81" t="s">
        <v>118</v>
      </c>
      <c r="C20" s="76" t="s">
        <v>73</v>
      </c>
      <c r="D20" s="5" t="s">
        <v>74</v>
      </c>
      <c r="E20" s="5" t="s">
        <v>153</v>
      </c>
      <c r="F20" s="6"/>
      <c r="G20" s="6" t="s">
        <v>44</v>
      </c>
      <c r="H20" s="6" t="s">
        <v>29</v>
      </c>
      <c r="I20" s="11">
        <v>0.42</v>
      </c>
      <c r="J20" s="60">
        <v>7.9</v>
      </c>
      <c r="K20" s="2"/>
    </row>
    <row r="21" spans="1:11" ht="102.75" customHeight="1" x14ac:dyDescent="0.15">
      <c r="A21" s="59" t="s">
        <v>6</v>
      </c>
      <c r="B21" s="81" t="s">
        <v>119</v>
      </c>
      <c r="C21" s="76" t="s">
        <v>75</v>
      </c>
      <c r="D21" s="5" t="s">
        <v>76</v>
      </c>
      <c r="E21" s="5" t="s">
        <v>154</v>
      </c>
      <c r="F21" s="6"/>
      <c r="G21" s="6" t="s">
        <v>44</v>
      </c>
      <c r="H21" s="6" t="s">
        <v>40</v>
      </c>
      <c r="I21" s="11">
        <v>0.74</v>
      </c>
      <c r="J21" s="60">
        <v>4.5999999999999996</v>
      </c>
    </row>
    <row r="22" spans="1:11" ht="126.75" customHeight="1" x14ac:dyDescent="0.15">
      <c r="A22" s="59"/>
      <c r="B22" s="81" t="s">
        <v>120</v>
      </c>
      <c r="C22" s="76" t="s">
        <v>77</v>
      </c>
      <c r="D22" s="5" t="s">
        <v>78</v>
      </c>
      <c r="E22" s="5" t="s">
        <v>155</v>
      </c>
      <c r="F22" s="6"/>
      <c r="G22" s="6" t="s">
        <v>44</v>
      </c>
      <c r="H22" s="6" t="s">
        <v>26</v>
      </c>
      <c r="I22" s="11">
        <v>0.82</v>
      </c>
      <c r="J22" s="60">
        <v>4.5999999999999996</v>
      </c>
    </row>
    <row r="23" spans="1:11" ht="101.25" customHeight="1" x14ac:dyDescent="0.15">
      <c r="A23" s="59" t="s">
        <v>7</v>
      </c>
      <c r="B23" s="81" t="s">
        <v>121</v>
      </c>
      <c r="C23" s="76" t="s">
        <v>79</v>
      </c>
      <c r="D23" s="5" t="s">
        <v>80</v>
      </c>
      <c r="E23" s="5" t="s">
        <v>156</v>
      </c>
      <c r="F23" s="6"/>
      <c r="G23" s="6" t="s">
        <v>44</v>
      </c>
      <c r="H23" s="6" t="s">
        <v>30</v>
      </c>
      <c r="I23" s="11">
        <v>0.42</v>
      </c>
      <c r="J23" s="60">
        <v>5.4</v>
      </c>
    </row>
    <row r="24" spans="1:11" ht="129.75" customHeight="1" thickBot="1" x14ac:dyDescent="0.2">
      <c r="A24" s="61"/>
      <c r="B24" s="82" t="s">
        <v>122</v>
      </c>
      <c r="C24" s="77" t="s">
        <v>81</v>
      </c>
      <c r="D24" s="47" t="s">
        <v>82</v>
      </c>
      <c r="E24" s="47" t="s">
        <v>157</v>
      </c>
      <c r="F24" s="62"/>
      <c r="G24" s="63" t="s">
        <v>229</v>
      </c>
      <c r="H24" s="63" t="s">
        <v>218</v>
      </c>
      <c r="I24" s="64" t="s">
        <v>164</v>
      </c>
      <c r="J24" s="65" t="s">
        <v>164</v>
      </c>
    </row>
    <row r="25" spans="1:11" ht="14.25" x14ac:dyDescent="0.15">
      <c r="A25" s="9"/>
      <c r="B25" s="9"/>
      <c r="C25" s="10"/>
      <c r="D25" s="10"/>
      <c r="E25" s="10"/>
      <c r="F25" s="9"/>
      <c r="G25" s="9"/>
      <c r="H25" s="9"/>
      <c r="I25" s="9"/>
      <c r="J25" s="9"/>
    </row>
    <row r="26" spans="1:11" ht="15" thickBot="1" x14ac:dyDescent="0.2">
      <c r="A26" s="9"/>
      <c r="B26" s="9"/>
      <c r="C26" s="10"/>
      <c r="D26" s="10"/>
      <c r="E26" s="10"/>
      <c r="F26" s="9"/>
      <c r="G26" s="9"/>
      <c r="H26" s="9"/>
      <c r="I26" s="9"/>
      <c r="J26" s="9"/>
    </row>
    <row r="27" spans="1:11" ht="35.25" customHeight="1" thickBot="1" x14ac:dyDescent="0.2">
      <c r="A27" s="88" t="s">
        <v>51</v>
      </c>
      <c r="B27" s="89"/>
      <c r="C27" s="89"/>
      <c r="D27" s="89"/>
      <c r="E27" s="89"/>
      <c r="F27" s="89"/>
      <c r="G27" s="89"/>
      <c r="H27" s="89"/>
      <c r="I27" s="89"/>
      <c r="J27" s="90"/>
    </row>
    <row r="28" spans="1:11" ht="32.25" customHeight="1" x14ac:dyDescent="0.15">
      <c r="A28" s="94" t="s">
        <v>0</v>
      </c>
      <c r="B28" s="95" t="s">
        <v>103</v>
      </c>
      <c r="C28" s="97" t="s">
        <v>1</v>
      </c>
      <c r="D28" s="98" t="s">
        <v>58</v>
      </c>
      <c r="E28" s="98" t="s">
        <v>59</v>
      </c>
      <c r="F28" s="98" t="s">
        <v>161</v>
      </c>
      <c r="G28" s="98" t="s">
        <v>91</v>
      </c>
      <c r="H28" s="98"/>
      <c r="I28" s="99" t="s">
        <v>163</v>
      </c>
      <c r="J28" s="100"/>
    </row>
    <row r="29" spans="1:11" ht="32.25" customHeight="1" thickBot="1" x14ac:dyDescent="0.2">
      <c r="A29" s="84"/>
      <c r="B29" s="96"/>
      <c r="C29" s="91"/>
      <c r="D29" s="85"/>
      <c r="E29" s="85"/>
      <c r="F29" s="85"/>
      <c r="G29" s="86" t="s">
        <v>43</v>
      </c>
      <c r="H29" s="86" t="s">
        <v>90</v>
      </c>
      <c r="I29" s="86" t="s">
        <v>162</v>
      </c>
      <c r="J29" s="87" t="s">
        <v>160</v>
      </c>
    </row>
    <row r="30" spans="1:11" ht="107.25" customHeight="1" x14ac:dyDescent="0.15">
      <c r="A30" s="103" t="s">
        <v>5</v>
      </c>
      <c r="B30" s="104" t="s">
        <v>123</v>
      </c>
      <c r="C30" s="92" t="s">
        <v>83</v>
      </c>
      <c r="D30" s="83" t="s">
        <v>84</v>
      </c>
      <c r="E30" s="50" t="s">
        <v>131</v>
      </c>
      <c r="F30" s="51"/>
      <c r="G30" s="51" t="s">
        <v>44</v>
      </c>
      <c r="H30" s="51" t="s">
        <v>31</v>
      </c>
      <c r="I30" s="52">
        <v>0.4</v>
      </c>
      <c r="J30" s="58">
        <v>4.5999999999999996</v>
      </c>
    </row>
    <row r="31" spans="1:11" ht="135.75" customHeight="1" x14ac:dyDescent="0.15">
      <c r="A31" s="105"/>
      <c r="B31" s="106" t="s">
        <v>124</v>
      </c>
      <c r="C31" s="93" t="s">
        <v>85</v>
      </c>
      <c r="D31" s="7" t="s">
        <v>86</v>
      </c>
      <c r="E31" s="5" t="s">
        <v>132</v>
      </c>
      <c r="F31" s="6"/>
      <c r="G31" s="6" t="s">
        <v>44</v>
      </c>
      <c r="H31" s="6" t="s">
        <v>32</v>
      </c>
      <c r="I31" s="11">
        <v>0.6</v>
      </c>
      <c r="J31" s="60">
        <v>4.5999999999999996</v>
      </c>
    </row>
    <row r="32" spans="1:11" ht="135.75" customHeight="1" x14ac:dyDescent="0.15">
      <c r="A32" s="105"/>
      <c r="B32" s="106" t="s">
        <v>125</v>
      </c>
      <c r="C32" s="93" t="s">
        <v>14</v>
      </c>
      <c r="D32" s="27" t="s">
        <v>99</v>
      </c>
      <c r="E32" s="5" t="s">
        <v>133</v>
      </c>
      <c r="F32" s="6"/>
      <c r="G32" s="6" t="s">
        <v>44</v>
      </c>
      <c r="H32" s="6" t="s">
        <v>33</v>
      </c>
      <c r="I32" s="36">
        <v>0.35</v>
      </c>
      <c r="J32" s="60">
        <v>4.5999999999999996</v>
      </c>
    </row>
    <row r="33" spans="1:10" ht="129.75" customHeight="1" x14ac:dyDescent="0.15">
      <c r="A33" s="105" t="s">
        <v>6</v>
      </c>
      <c r="B33" s="106" t="s">
        <v>126</v>
      </c>
      <c r="C33" s="93" t="s">
        <v>97</v>
      </c>
      <c r="D33" s="27" t="s">
        <v>100</v>
      </c>
      <c r="E33" s="5" t="s">
        <v>134</v>
      </c>
      <c r="F33" s="6"/>
      <c r="G33" s="6" t="s">
        <v>44</v>
      </c>
      <c r="H33" s="6" t="s">
        <v>34</v>
      </c>
      <c r="I33" s="36">
        <v>0.93</v>
      </c>
      <c r="J33" s="60">
        <v>4.5999999999999996</v>
      </c>
    </row>
    <row r="34" spans="1:10" ht="104.25" customHeight="1" x14ac:dyDescent="0.15">
      <c r="A34" s="105"/>
      <c r="B34" s="106" t="s">
        <v>127</v>
      </c>
      <c r="C34" s="93" t="s">
        <v>17</v>
      </c>
      <c r="D34" s="5" t="s">
        <v>93</v>
      </c>
      <c r="E34" s="5" t="s">
        <v>135</v>
      </c>
      <c r="F34" s="6"/>
      <c r="G34" s="6" t="s">
        <v>44</v>
      </c>
      <c r="H34" s="6" t="s">
        <v>35</v>
      </c>
      <c r="I34" s="36">
        <v>0.08</v>
      </c>
      <c r="J34" s="60">
        <v>4.5999999999999996</v>
      </c>
    </row>
    <row r="35" spans="1:10" ht="110.25" customHeight="1" x14ac:dyDescent="0.15">
      <c r="A35" s="107" t="s">
        <v>16</v>
      </c>
      <c r="B35" s="106" t="s">
        <v>128</v>
      </c>
      <c r="C35" s="93" t="s">
        <v>15</v>
      </c>
      <c r="D35" s="5" t="s">
        <v>94</v>
      </c>
      <c r="E35" s="5" t="s">
        <v>136</v>
      </c>
      <c r="F35" s="6"/>
      <c r="G35" s="6" t="s">
        <v>44</v>
      </c>
      <c r="H35" s="6" t="s">
        <v>36</v>
      </c>
      <c r="I35" s="37">
        <v>0.41</v>
      </c>
      <c r="J35" s="60">
        <v>4.5999999999999996</v>
      </c>
    </row>
    <row r="36" spans="1:10" ht="120.75" customHeight="1" x14ac:dyDescent="0.15">
      <c r="A36" s="108" t="s">
        <v>8</v>
      </c>
      <c r="B36" s="106" t="s">
        <v>129</v>
      </c>
      <c r="C36" s="93" t="s">
        <v>18</v>
      </c>
      <c r="D36" s="26" t="s">
        <v>101</v>
      </c>
      <c r="E36" s="5" t="s">
        <v>137</v>
      </c>
      <c r="F36" s="6"/>
      <c r="G36" s="6" t="s">
        <v>44</v>
      </c>
      <c r="H36" s="6" t="s">
        <v>37</v>
      </c>
      <c r="I36" s="11">
        <v>0.2</v>
      </c>
      <c r="J36" s="60">
        <v>4.5999999999999996</v>
      </c>
    </row>
    <row r="37" spans="1:10" ht="120.75" customHeight="1" thickBot="1" x14ac:dyDescent="0.2">
      <c r="A37" s="109" t="s">
        <v>3</v>
      </c>
      <c r="B37" s="110" t="s">
        <v>130</v>
      </c>
      <c r="C37" s="101" t="s">
        <v>19</v>
      </c>
      <c r="D37" s="102" t="s">
        <v>102</v>
      </c>
      <c r="E37" s="47" t="s">
        <v>138</v>
      </c>
      <c r="F37" s="62"/>
      <c r="G37" s="62" t="s">
        <v>44</v>
      </c>
      <c r="H37" s="62" t="s">
        <v>38</v>
      </c>
      <c r="I37" s="64">
        <v>0.44</v>
      </c>
      <c r="J37" s="65">
        <v>4.7</v>
      </c>
    </row>
    <row r="39" spans="1:10" x14ac:dyDescent="0.15">
      <c r="C39" s="1"/>
      <c r="D39" s="1"/>
      <c r="E39" s="1"/>
    </row>
    <row r="40" spans="1:10" ht="23.25" customHeight="1" x14ac:dyDescent="0.15">
      <c r="C40" s="1"/>
      <c r="D40" s="1"/>
      <c r="E40" s="1"/>
    </row>
    <row r="41" spans="1:10" x14ac:dyDescent="0.15">
      <c r="C41" s="1"/>
      <c r="D41" s="1"/>
      <c r="E41" s="1"/>
    </row>
    <row r="42" spans="1:10" x14ac:dyDescent="0.15">
      <c r="C42" s="1"/>
      <c r="D42" s="1"/>
      <c r="E42" s="1"/>
    </row>
    <row r="43" spans="1:10" x14ac:dyDescent="0.15">
      <c r="C43" s="1"/>
      <c r="D43" s="1"/>
      <c r="E43" s="1"/>
    </row>
    <row r="44" spans="1:10" x14ac:dyDescent="0.15">
      <c r="C44" s="1"/>
      <c r="D44" s="1"/>
      <c r="E44" s="1"/>
    </row>
    <row r="45" spans="1:10" x14ac:dyDescent="0.15">
      <c r="C45" s="1"/>
      <c r="D45" s="1"/>
      <c r="E45" s="1"/>
    </row>
    <row r="46" spans="1:10" x14ac:dyDescent="0.15">
      <c r="C46" s="1"/>
      <c r="D46" s="1"/>
      <c r="E46" s="1"/>
    </row>
    <row r="47" spans="1:10" x14ac:dyDescent="0.15">
      <c r="C47" s="1"/>
      <c r="D47" s="1"/>
      <c r="E47" s="1"/>
    </row>
  </sheetData>
  <mergeCells count="28">
    <mergeCell ref="A33:A34"/>
    <mergeCell ref="A30:A32"/>
    <mergeCell ref="A6:A7"/>
    <mergeCell ref="A12:A15"/>
    <mergeCell ref="A16:A18"/>
    <mergeCell ref="A19:A20"/>
    <mergeCell ref="A21:A22"/>
    <mergeCell ref="A8:A11"/>
    <mergeCell ref="A27:J27"/>
    <mergeCell ref="A28:A29"/>
    <mergeCell ref="C28:C29"/>
    <mergeCell ref="D28:D29"/>
    <mergeCell ref="E28:E29"/>
    <mergeCell ref="B28:B29"/>
    <mergeCell ref="I28:J28"/>
    <mergeCell ref="F28:F29"/>
    <mergeCell ref="G28:H28"/>
    <mergeCell ref="A2:J2"/>
    <mergeCell ref="A4:A5"/>
    <mergeCell ref="C4:C5"/>
    <mergeCell ref="D4:D5"/>
    <mergeCell ref="E4:E5"/>
    <mergeCell ref="F4:F5"/>
    <mergeCell ref="G4:H4"/>
    <mergeCell ref="A23:A24"/>
    <mergeCell ref="A3:J3"/>
    <mergeCell ref="B4:B5"/>
    <mergeCell ref="I4:J4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5"/>
  <sheetViews>
    <sheetView workbookViewId="0">
      <selection activeCell="F5" sqref="F5"/>
    </sheetView>
  </sheetViews>
  <sheetFormatPr defaultRowHeight="13.5" x14ac:dyDescent="0.15"/>
  <cols>
    <col min="1" max="2" width="31.75" style="39" customWidth="1"/>
    <col min="3" max="3" width="71.125" style="39" customWidth="1"/>
  </cols>
  <sheetData>
    <row r="2" spans="1:3" ht="14.25" thickBot="1" x14ac:dyDescent="0.2"/>
    <row r="3" spans="1:3" ht="36.75" customHeight="1" thickBot="1" x14ac:dyDescent="0.2">
      <c r="A3" s="40" t="s">
        <v>219</v>
      </c>
      <c r="B3" s="41" t="s">
        <v>220</v>
      </c>
      <c r="C3" s="42" t="s">
        <v>221</v>
      </c>
    </row>
    <row r="4" spans="1:3" ht="36.75" customHeight="1" x14ac:dyDescent="0.15">
      <c r="A4" s="43">
        <v>20160809</v>
      </c>
      <c r="B4" s="44" t="s">
        <v>222</v>
      </c>
      <c r="C4" s="45" t="s">
        <v>223</v>
      </c>
    </row>
    <row r="5" spans="1:3" ht="64.5" customHeight="1" thickBot="1" x14ac:dyDescent="0.2">
      <c r="A5" s="46">
        <v>20160811</v>
      </c>
      <c r="B5" s="47" t="s">
        <v>224</v>
      </c>
      <c r="C5" s="48" t="s">
        <v>225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8"/>
  <sheetViews>
    <sheetView topLeftCell="F37" workbookViewId="0">
      <selection activeCell="P45" sqref="P45"/>
    </sheetView>
  </sheetViews>
  <sheetFormatPr defaultRowHeight="13.5" x14ac:dyDescent="0.15"/>
  <cols>
    <col min="1" max="1" width="14.625" style="1" customWidth="1"/>
    <col min="2" max="2" width="11.875" style="1" customWidth="1"/>
    <col min="3" max="3" width="16.75" style="3" customWidth="1"/>
    <col min="4" max="4" width="21.75" style="3" customWidth="1"/>
    <col min="5" max="5" width="26.375" style="3" customWidth="1"/>
    <col min="6" max="7" width="34" style="1" customWidth="1"/>
    <col min="8" max="8" width="26.25" style="1" customWidth="1"/>
    <col min="9" max="10" width="16.75" style="1" customWidth="1"/>
    <col min="11" max="11" width="9" style="1"/>
    <col min="12" max="12" width="21.25" style="1" customWidth="1"/>
    <col min="13" max="13" width="30.875" style="1" customWidth="1"/>
    <col min="14" max="14" width="21.875" style="1" customWidth="1"/>
    <col min="15" max="16384" width="9" style="1"/>
  </cols>
  <sheetData>
    <row r="1" spans="1:14" ht="36.75" customHeight="1" x14ac:dyDescent="0.15">
      <c r="A1" s="15" t="s">
        <v>47</v>
      </c>
      <c r="B1" s="15"/>
      <c r="C1" s="15"/>
      <c r="D1" s="15"/>
      <c r="E1" s="15"/>
      <c r="F1" s="15"/>
      <c r="G1" s="15"/>
      <c r="H1" s="15"/>
      <c r="I1" s="15"/>
      <c r="J1" s="15"/>
    </row>
    <row r="2" spans="1:14" ht="23.25" customHeight="1" x14ac:dyDescent="0.15">
      <c r="A2" s="16" t="s">
        <v>48</v>
      </c>
      <c r="B2" s="16"/>
      <c r="C2" s="17"/>
      <c r="D2" s="17"/>
      <c r="E2" s="17"/>
      <c r="F2" s="17"/>
      <c r="G2" s="17"/>
      <c r="H2" s="17"/>
      <c r="I2" s="17"/>
      <c r="J2" s="17"/>
    </row>
    <row r="3" spans="1:14" ht="156" customHeight="1" x14ac:dyDescent="0.15">
      <c r="A3" s="18" t="s">
        <v>49</v>
      </c>
      <c r="B3" s="18"/>
      <c r="C3" s="18"/>
      <c r="D3" s="18"/>
      <c r="E3" s="18"/>
      <c r="F3" s="18"/>
      <c r="G3" s="18"/>
      <c r="H3" s="18"/>
      <c r="I3" s="18"/>
      <c r="J3" s="18"/>
    </row>
    <row r="4" spans="1:14" ht="42" customHeight="1" x14ac:dyDescent="0.15">
      <c r="A4" s="23" t="s">
        <v>50</v>
      </c>
      <c r="B4" s="24"/>
      <c r="C4" s="24"/>
      <c r="D4" s="24"/>
      <c r="E4" s="24"/>
      <c r="F4" s="24"/>
      <c r="G4" s="24"/>
      <c r="H4" s="24"/>
      <c r="I4" s="24"/>
      <c r="J4" s="25"/>
    </row>
    <row r="5" spans="1:14" ht="32.25" customHeight="1" x14ac:dyDescent="0.15">
      <c r="A5" s="19" t="s">
        <v>0</v>
      </c>
      <c r="B5" s="28" t="s">
        <v>103</v>
      </c>
      <c r="C5" s="19" t="s">
        <v>1</v>
      </c>
      <c r="D5" s="19" t="s">
        <v>58</v>
      </c>
      <c r="E5" s="19" t="s">
        <v>165</v>
      </c>
      <c r="F5" s="19" t="s">
        <v>158</v>
      </c>
      <c r="G5" s="19" t="s">
        <v>91</v>
      </c>
      <c r="H5" s="19"/>
      <c r="I5" s="32" t="s">
        <v>163</v>
      </c>
      <c r="J5" s="33"/>
    </row>
    <row r="6" spans="1:14" ht="32.25" customHeight="1" x14ac:dyDescent="0.15">
      <c r="A6" s="19"/>
      <c r="B6" s="29"/>
      <c r="C6" s="19"/>
      <c r="D6" s="19"/>
      <c r="E6" s="19"/>
      <c r="F6" s="19"/>
      <c r="G6" s="12" t="s">
        <v>43</v>
      </c>
      <c r="H6" s="12" t="s">
        <v>90</v>
      </c>
      <c r="I6" s="12" t="s">
        <v>159</v>
      </c>
      <c r="J6" s="12" t="s">
        <v>160</v>
      </c>
      <c r="L6" s="1" t="s">
        <v>166</v>
      </c>
    </row>
    <row r="7" spans="1:14" ht="132.75" customHeight="1" x14ac:dyDescent="0.15">
      <c r="A7" s="20" t="s">
        <v>2</v>
      </c>
      <c r="B7" s="4" t="s">
        <v>104</v>
      </c>
      <c r="C7" s="5" t="s">
        <v>9</v>
      </c>
      <c r="D7" s="5" t="s">
        <v>87</v>
      </c>
      <c r="E7" s="5" t="s">
        <v>139</v>
      </c>
      <c r="F7" s="6"/>
      <c r="G7" s="6" t="s">
        <v>44</v>
      </c>
      <c r="H7" s="6" t="s">
        <v>20</v>
      </c>
      <c r="I7" s="11">
        <v>0.33</v>
      </c>
      <c r="J7" s="11">
        <v>2.7</v>
      </c>
      <c r="L7" s="1" t="s">
        <v>168</v>
      </c>
      <c r="M7" s="1" t="s">
        <v>192</v>
      </c>
      <c r="N7" s="1">
        <f>(60+2.7)*3.3*12/1338.9</f>
        <v>1.8544476809321084</v>
      </c>
    </row>
    <row r="8" spans="1:14" ht="101.25" customHeight="1" x14ac:dyDescent="0.15">
      <c r="A8" s="20"/>
      <c r="B8" s="4" t="s">
        <v>105</v>
      </c>
      <c r="C8" s="5" t="s">
        <v>52</v>
      </c>
      <c r="D8" s="5" t="s">
        <v>53</v>
      </c>
      <c r="E8" s="5" t="s">
        <v>140</v>
      </c>
      <c r="F8" s="6"/>
      <c r="G8" s="6" t="s">
        <v>44</v>
      </c>
      <c r="H8" s="6" t="s">
        <v>39</v>
      </c>
      <c r="I8" s="11">
        <v>0.39</v>
      </c>
      <c r="J8" s="11">
        <v>2.7</v>
      </c>
      <c r="L8" s="1" t="s">
        <v>169</v>
      </c>
      <c r="M8" s="1" t="s">
        <v>193</v>
      </c>
      <c r="N8" s="1">
        <f>(60+2.7)*3.9*12/1338.9</f>
        <v>2.1916199865561281</v>
      </c>
    </row>
    <row r="9" spans="1:14" ht="114" customHeight="1" x14ac:dyDescent="0.15">
      <c r="A9" s="20" t="s">
        <v>3</v>
      </c>
      <c r="B9" s="4" t="s">
        <v>106</v>
      </c>
      <c r="C9" s="5" t="s">
        <v>54</v>
      </c>
      <c r="D9" s="5" t="s">
        <v>55</v>
      </c>
      <c r="E9" s="5" t="s">
        <v>141</v>
      </c>
      <c r="F9" s="6"/>
      <c r="G9" s="6" t="s">
        <v>44</v>
      </c>
      <c r="H9" s="6" t="s">
        <v>21</v>
      </c>
      <c r="I9" s="11">
        <v>0.82</v>
      </c>
      <c r="J9" s="11">
        <v>4.7</v>
      </c>
      <c r="L9" s="1" t="s">
        <v>170</v>
      </c>
      <c r="M9" s="1" t="s">
        <v>194</v>
      </c>
      <c r="N9" s="1">
        <f>(60+4.7)*8.2*12/1338.9</f>
        <v>4.7550078422585695</v>
      </c>
    </row>
    <row r="10" spans="1:14" ht="105" customHeight="1" x14ac:dyDescent="0.15">
      <c r="A10" s="20"/>
      <c r="B10" s="4" t="s">
        <v>107</v>
      </c>
      <c r="C10" s="5" t="s">
        <v>10</v>
      </c>
      <c r="D10" s="5" t="s">
        <v>96</v>
      </c>
      <c r="E10" s="5" t="s">
        <v>142</v>
      </c>
      <c r="F10" s="6"/>
      <c r="G10" s="6" t="s">
        <v>44</v>
      </c>
      <c r="H10" s="6" t="s">
        <v>22</v>
      </c>
      <c r="I10" s="37">
        <v>0.78</v>
      </c>
      <c r="J10" s="11">
        <v>4.7</v>
      </c>
      <c r="L10" s="1" t="s">
        <v>171</v>
      </c>
      <c r="M10" s="1" t="s">
        <v>195</v>
      </c>
      <c r="N10" s="1">
        <f>(60+4.7)*7.8*12/1338.9</f>
        <v>4.5230562401971763</v>
      </c>
    </row>
    <row r="11" spans="1:14" ht="144" customHeight="1" x14ac:dyDescent="0.15">
      <c r="A11" s="20"/>
      <c r="B11" s="4" t="s">
        <v>108</v>
      </c>
      <c r="C11" s="5" t="s">
        <v>56</v>
      </c>
      <c r="D11" s="5" t="s">
        <v>57</v>
      </c>
      <c r="E11" s="5" t="s">
        <v>143</v>
      </c>
      <c r="F11" s="6"/>
      <c r="G11" s="6" t="s">
        <v>44</v>
      </c>
      <c r="H11" s="6" t="s">
        <v>23</v>
      </c>
      <c r="I11" s="37">
        <v>0.76</v>
      </c>
      <c r="J11" s="11">
        <v>4.7</v>
      </c>
      <c r="L11" s="1" t="s">
        <v>172</v>
      </c>
      <c r="M11" s="1" t="s">
        <v>196</v>
      </c>
      <c r="N11" s="1">
        <f>(60+4.7)*7.6*12/1338.9</f>
        <v>4.4070804391664788</v>
      </c>
    </row>
    <row r="12" spans="1:14" ht="105" customHeight="1" x14ac:dyDescent="0.15">
      <c r="A12" s="20"/>
      <c r="B12" s="4" t="s">
        <v>109</v>
      </c>
      <c r="C12" s="5" t="s">
        <v>60</v>
      </c>
      <c r="D12" s="5" t="s">
        <v>61</v>
      </c>
      <c r="E12" s="5" t="s">
        <v>144</v>
      </c>
      <c r="F12" s="6"/>
      <c r="G12" s="7" t="s">
        <v>89</v>
      </c>
      <c r="H12" s="7" t="s">
        <v>45</v>
      </c>
      <c r="I12" s="11" t="s">
        <v>164</v>
      </c>
      <c r="J12" s="11" t="s">
        <v>164</v>
      </c>
      <c r="L12" s="1" t="s">
        <v>173</v>
      </c>
      <c r="M12" s="1">
        <f>3*60*12/1338.9</f>
        <v>1.6132646202106204</v>
      </c>
      <c r="N12" s="1" t="s">
        <v>197</v>
      </c>
    </row>
    <row r="13" spans="1:14" ht="108.75" customHeight="1" x14ac:dyDescent="0.15">
      <c r="A13" s="20" t="s">
        <v>11</v>
      </c>
      <c r="B13" s="4" t="s">
        <v>110</v>
      </c>
      <c r="C13" s="5" t="s">
        <v>62</v>
      </c>
      <c r="D13" s="5" t="s">
        <v>63</v>
      </c>
      <c r="E13" s="5" t="s">
        <v>145</v>
      </c>
      <c r="F13" s="6"/>
      <c r="G13" s="6" t="s">
        <v>44</v>
      </c>
      <c r="H13" s="6" t="s">
        <v>24</v>
      </c>
      <c r="I13" s="11">
        <v>0.4</v>
      </c>
      <c r="J13" s="11">
        <v>4.7</v>
      </c>
      <c r="L13" s="1" t="s">
        <v>174</v>
      </c>
      <c r="M13" s="1" t="s">
        <v>198</v>
      </c>
      <c r="N13" s="1">
        <f>(60+4.7)*4*12/1338.9</f>
        <v>2.3195160206139369</v>
      </c>
    </row>
    <row r="14" spans="1:14" ht="149.25" customHeight="1" x14ac:dyDescent="0.15">
      <c r="A14" s="20"/>
      <c r="B14" s="4" t="s">
        <v>111</v>
      </c>
      <c r="C14" s="5" t="s">
        <v>12</v>
      </c>
      <c r="D14" s="5" t="s">
        <v>95</v>
      </c>
      <c r="E14" s="5" t="s">
        <v>146</v>
      </c>
      <c r="F14" s="6"/>
      <c r="G14" s="6" t="s">
        <v>44</v>
      </c>
      <c r="H14" s="6" t="s">
        <v>25</v>
      </c>
      <c r="I14" s="11">
        <v>0.28000000000000003</v>
      </c>
      <c r="J14" s="11">
        <v>4.7</v>
      </c>
      <c r="L14" s="1" t="s">
        <v>175</v>
      </c>
      <c r="M14" s="1" t="s">
        <v>199</v>
      </c>
      <c r="N14" s="1">
        <f>(60+4.7)*2.8*12/1338.9</f>
        <v>1.6236612144297558</v>
      </c>
    </row>
    <row r="15" spans="1:14" ht="103.5" customHeight="1" x14ac:dyDescent="0.15">
      <c r="A15" s="20"/>
      <c r="B15" s="4" t="s">
        <v>112</v>
      </c>
      <c r="C15" s="5" t="s">
        <v>64</v>
      </c>
      <c r="D15" s="5" t="s">
        <v>98</v>
      </c>
      <c r="E15" s="5" t="s">
        <v>147</v>
      </c>
      <c r="F15" s="6"/>
      <c r="G15" s="6" t="s">
        <v>44</v>
      </c>
      <c r="H15" s="6" t="s">
        <v>26</v>
      </c>
      <c r="I15" s="11">
        <v>0.82</v>
      </c>
      <c r="J15" s="11">
        <v>4.5999999999999996</v>
      </c>
      <c r="L15" s="1" t="s">
        <v>176</v>
      </c>
      <c r="M15" s="1" t="s">
        <v>200</v>
      </c>
      <c r="N15" s="1">
        <f>(60+4.6)*8.2*12/1338.9</f>
        <v>4.747658525655388</v>
      </c>
    </row>
    <row r="16" spans="1:14" ht="104.25" customHeight="1" x14ac:dyDescent="0.15">
      <c r="A16" s="20"/>
      <c r="B16" s="4" t="s">
        <v>113</v>
      </c>
      <c r="C16" s="5" t="s">
        <v>65</v>
      </c>
      <c r="D16" s="5" t="s">
        <v>66</v>
      </c>
      <c r="E16" s="5" t="s">
        <v>148</v>
      </c>
      <c r="F16" s="6"/>
      <c r="G16" s="7" t="s">
        <v>88</v>
      </c>
      <c r="H16" s="7" t="s">
        <v>46</v>
      </c>
      <c r="I16" s="11" t="s">
        <v>164</v>
      </c>
      <c r="J16" s="11" t="s">
        <v>164</v>
      </c>
      <c r="L16" s="1" t="s">
        <v>177</v>
      </c>
      <c r="M16" s="1">
        <f>5.6*60*12/1338.9</f>
        <v>3.011427291059825</v>
      </c>
    </row>
    <row r="17" spans="1:14" ht="134.25" customHeight="1" x14ac:dyDescent="0.15">
      <c r="A17" s="20" t="s">
        <v>4</v>
      </c>
      <c r="B17" s="4" t="s">
        <v>114</v>
      </c>
      <c r="C17" s="5" t="s">
        <v>67</v>
      </c>
      <c r="D17" s="5" t="s">
        <v>68</v>
      </c>
      <c r="E17" s="5" t="s">
        <v>149</v>
      </c>
      <c r="F17" s="6"/>
      <c r="G17" s="6" t="s">
        <v>44</v>
      </c>
      <c r="H17" s="6" t="s">
        <v>27</v>
      </c>
      <c r="I17" s="11">
        <v>0.28000000000000003</v>
      </c>
      <c r="J17" s="11">
        <v>4.5999999999999996</v>
      </c>
      <c r="L17" s="1" t="s">
        <v>178</v>
      </c>
      <c r="M17" s="1" t="s">
        <v>201</v>
      </c>
      <c r="N17" s="1">
        <f>(60+4.6)*2.8*12/1338.9</f>
        <v>1.6211516916872055</v>
      </c>
    </row>
    <row r="18" spans="1:14" ht="130.5" customHeight="1" x14ac:dyDescent="0.15">
      <c r="A18" s="20"/>
      <c r="B18" s="4" t="s">
        <v>115</v>
      </c>
      <c r="C18" s="5" t="s">
        <v>13</v>
      </c>
      <c r="D18" s="5" t="s">
        <v>92</v>
      </c>
      <c r="E18" s="5" t="s">
        <v>150</v>
      </c>
      <c r="F18" s="8" t="s">
        <v>42</v>
      </c>
      <c r="G18" s="6" t="s">
        <v>44</v>
      </c>
      <c r="H18" s="6" t="s">
        <v>41</v>
      </c>
      <c r="I18" s="11">
        <v>0.41</v>
      </c>
      <c r="J18" s="11">
        <v>4.5999999999999996</v>
      </c>
      <c r="L18" s="1" t="s">
        <v>179</v>
      </c>
      <c r="M18" s="1" t="s">
        <v>202</v>
      </c>
      <c r="N18" s="1">
        <f>(60+4.6)*4.1*12/1338.9</f>
        <v>2.373829262827694</v>
      </c>
    </row>
    <row r="19" spans="1:14" ht="137.25" customHeight="1" x14ac:dyDescent="0.15">
      <c r="A19" s="20"/>
      <c r="B19" s="4" t="s">
        <v>116</v>
      </c>
      <c r="C19" s="5" t="s">
        <v>69</v>
      </c>
      <c r="D19" s="5" t="s">
        <v>70</v>
      </c>
      <c r="E19" s="5" t="s">
        <v>151</v>
      </c>
      <c r="F19" s="6"/>
      <c r="G19" s="6" t="s">
        <v>44</v>
      </c>
      <c r="H19" s="6" t="s">
        <v>26</v>
      </c>
      <c r="I19" s="11">
        <v>0.82</v>
      </c>
      <c r="J19" s="11">
        <v>4.5999999999999996</v>
      </c>
      <c r="L19" s="1" t="s">
        <v>176</v>
      </c>
      <c r="M19" s="1" t="s">
        <v>200</v>
      </c>
      <c r="N19" s="1">
        <f>(60+4.6)*8.2*12/1338.9</f>
        <v>4.747658525655388</v>
      </c>
    </row>
    <row r="20" spans="1:14" ht="93.75" customHeight="1" x14ac:dyDescent="0.15">
      <c r="A20" s="20" t="s">
        <v>5</v>
      </c>
      <c r="B20" s="4" t="s">
        <v>117</v>
      </c>
      <c r="C20" s="5" t="s">
        <v>71</v>
      </c>
      <c r="D20" s="5" t="s">
        <v>72</v>
      </c>
      <c r="E20" s="5" t="s">
        <v>152</v>
      </c>
      <c r="F20" s="6"/>
      <c r="G20" s="6" t="s">
        <v>44</v>
      </c>
      <c r="H20" s="6" t="s">
        <v>28</v>
      </c>
      <c r="I20" s="11">
        <v>0.51</v>
      </c>
      <c r="J20" s="11">
        <v>7.9</v>
      </c>
      <c r="K20" s="2"/>
      <c r="L20" s="1" t="s">
        <v>180</v>
      </c>
      <c r="M20" s="1" t="s">
        <v>203</v>
      </c>
      <c r="N20" s="1">
        <f>(60+7.9)*5.1*12/1338.9</f>
        <v>3.1036522518485326</v>
      </c>
    </row>
    <row r="21" spans="1:14" ht="90" customHeight="1" x14ac:dyDescent="0.15">
      <c r="A21" s="20"/>
      <c r="B21" s="4" t="s">
        <v>118</v>
      </c>
      <c r="C21" s="5" t="s">
        <v>73</v>
      </c>
      <c r="D21" s="5" t="s">
        <v>74</v>
      </c>
      <c r="E21" s="5" t="s">
        <v>153</v>
      </c>
      <c r="F21" s="6"/>
      <c r="G21" s="6" t="s">
        <v>44</v>
      </c>
      <c r="H21" s="6" t="s">
        <v>29</v>
      </c>
      <c r="I21" s="11">
        <v>0.42</v>
      </c>
      <c r="J21" s="11">
        <v>7.9</v>
      </c>
      <c r="K21" s="2"/>
      <c r="L21" s="1" t="s">
        <v>181</v>
      </c>
      <c r="M21" s="1" t="s">
        <v>204</v>
      </c>
      <c r="N21" s="1">
        <f>(60+7.9)*4.2*12/1338.9</f>
        <v>2.5559489132870272</v>
      </c>
    </row>
    <row r="22" spans="1:14" ht="102.75" customHeight="1" x14ac:dyDescent="0.15">
      <c r="A22" s="20" t="s">
        <v>6</v>
      </c>
      <c r="B22" s="4" t="s">
        <v>119</v>
      </c>
      <c r="C22" s="5" t="s">
        <v>75</v>
      </c>
      <c r="D22" s="5" t="s">
        <v>76</v>
      </c>
      <c r="E22" s="5" t="s">
        <v>154</v>
      </c>
      <c r="F22" s="6"/>
      <c r="G22" s="6" t="s">
        <v>44</v>
      </c>
      <c r="H22" s="6" t="s">
        <v>40</v>
      </c>
      <c r="I22" s="11">
        <v>0.74</v>
      </c>
      <c r="J22" s="11">
        <v>4.5999999999999996</v>
      </c>
      <c r="L22" s="1" t="s">
        <v>182</v>
      </c>
      <c r="M22" s="1" t="s">
        <v>205</v>
      </c>
      <c r="N22" s="1">
        <f>(60+4.6)*7.4*12/1338.9</f>
        <v>4.2844723280304722</v>
      </c>
    </row>
    <row r="23" spans="1:14" ht="126.75" customHeight="1" x14ac:dyDescent="0.15">
      <c r="A23" s="20"/>
      <c r="B23" s="4" t="s">
        <v>120</v>
      </c>
      <c r="C23" s="5" t="s">
        <v>77</v>
      </c>
      <c r="D23" s="5" t="s">
        <v>78</v>
      </c>
      <c r="E23" s="5" t="s">
        <v>155</v>
      </c>
      <c r="F23" s="6"/>
      <c r="G23" s="6" t="s">
        <v>44</v>
      </c>
      <c r="H23" s="6" t="s">
        <v>26</v>
      </c>
      <c r="I23" s="11">
        <v>0.82</v>
      </c>
      <c r="J23" s="11">
        <v>4.5999999999999996</v>
      </c>
      <c r="L23" s="1" t="s">
        <v>176</v>
      </c>
      <c r="M23" s="1" t="s">
        <v>200</v>
      </c>
      <c r="N23" s="1">
        <f>(60+4.6)*8.2*12/1338.9</f>
        <v>4.747658525655388</v>
      </c>
    </row>
    <row r="24" spans="1:14" ht="101.25" customHeight="1" x14ac:dyDescent="0.15">
      <c r="A24" s="20" t="s">
        <v>7</v>
      </c>
      <c r="B24" s="4" t="s">
        <v>121</v>
      </c>
      <c r="C24" s="5" t="s">
        <v>79</v>
      </c>
      <c r="D24" s="5" t="s">
        <v>80</v>
      </c>
      <c r="E24" s="5" t="s">
        <v>156</v>
      </c>
      <c r="F24" s="6"/>
      <c r="G24" s="6" t="s">
        <v>44</v>
      </c>
      <c r="H24" s="6" t="s">
        <v>30</v>
      </c>
      <c r="I24" s="11">
        <v>0.42</v>
      </c>
      <c r="J24" s="11">
        <v>5.4</v>
      </c>
      <c r="L24" s="1" t="s">
        <v>183</v>
      </c>
      <c r="M24" s="1" t="s">
        <v>206</v>
      </c>
      <c r="N24" s="1">
        <f>(60+5.4)*4.2*12/1338.9</f>
        <v>2.4618418104414075</v>
      </c>
    </row>
    <row r="25" spans="1:14" ht="129.75" customHeight="1" x14ac:dyDescent="0.15">
      <c r="A25" s="20"/>
      <c r="B25" s="4" t="s">
        <v>122</v>
      </c>
      <c r="C25" s="5" t="s">
        <v>81</v>
      </c>
      <c r="D25" s="5" t="s">
        <v>82</v>
      </c>
      <c r="E25" s="5" t="s">
        <v>157</v>
      </c>
      <c r="F25" s="6"/>
      <c r="G25" s="7" t="s">
        <v>217</v>
      </c>
      <c r="H25" s="7" t="s">
        <v>218</v>
      </c>
      <c r="I25" s="11" t="s">
        <v>164</v>
      </c>
      <c r="J25" s="11" t="s">
        <v>164</v>
      </c>
      <c r="L25" s="1">
        <f>3.8*12*60*1.75/1338.9</f>
        <v>3.5760699081335416</v>
      </c>
    </row>
    <row r="26" spans="1:14" ht="14.25" x14ac:dyDescent="0.15">
      <c r="A26" s="9"/>
      <c r="B26" s="9"/>
      <c r="C26" s="10"/>
      <c r="D26" s="10"/>
      <c r="E26" s="10"/>
      <c r="F26" s="9"/>
      <c r="G26" s="9"/>
      <c r="H26" s="9"/>
      <c r="I26" s="9"/>
      <c r="J26" s="9"/>
      <c r="L26" s="1">
        <v>0</v>
      </c>
      <c r="M26" s="1" t="s">
        <v>207</v>
      </c>
    </row>
    <row r="27" spans="1:14" ht="14.25" x14ac:dyDescent="0.15">
      <c r="A27" s="9"/>
      <c r="B27" s="9"/>
      <c r="C27" s="10"/>
      <c r="D27" s="10"/>
      <c r="E27" s="10"/>
      <c r="F27" s="9"/>
      <c r="G27" s="9"/>
      <c r="H27" s="9"/>
      <c r="I27" s="9"/>
      <c r="J27" s="9"/>
      <c r="L27" s="1">
        <v>0</v>
      </c>
      <c r="M27" s="1" t="s">
        <v>207</v>
      </c>
    </row>
    <row r="28" spans="1:14" ht="44.25" customHeight="1" x14ac:dyDescent="0.15">
      <c r="A28" s="22" t="s">
        <v>51</v>
      </c>
      <c r="B28" s="22"/>
      <c r="C28" s="22"/>
      <c r="D28" s="22"/>
      <c r="E28" s="22"/>
      <c r="F28" s="22"/>
      <c r="G28" s="22"/>
      <c r="H28" s="22"/>
      <c r="I28" s="22"/>
      <c r="J28" s="22"/>
      <c r="L28" s="1">
        <v>0</v>
      </c>
      <c r="M28" s="1" t="s">
        <v>207</v>
      </c>
    </row>
    <row r="29" spans="1:14" ht="32.25" customHeight="1" x14ac:dyDescent="0.15">
      <c r="A29" s="14" t="s">
        <v>0</v>
      </c>
      <c r="B29" s="30" t="s">
        <v>103</v>
      </c>
      <c r="C29" s="14" t="s">
        <v>1</v>
      </c>
      <c r="D29" s="14" t="s">
        <v>58</v>
      </c>
      <c r="E29" s="14" t="s">
        <v>59</v>
      </c>
      <c r="F29" s="14" t="s">
        <v>161</v>
      </c>
      <c r="G29" s="14" t="s">
        <v>91</v>
      </c>
      <c r="H29" s="14"/>
      <c r="I29" s="34" t="s">
        <v>163</v>
      </c>
      <c r="J29" s="35"/>
      <c r="L29" s="1">
        <v>0</v>
      </c>
      <c r="M29" s="1" t="s">
        <v>207</v>
      </c>
    </row>
    <row r="30" spans="1:14" ht="32.25" customHeight="1" x14ac:dyDescent="0.15">
      <c r="A30" s="14"/>
      <c r="B30" s="31"/>
      <c r="C30" s="14"/>
      <c r="D30" s="14"/>
      <c r="E30" s="14"/>
      <c r="F30" s="14"/>
      <c r="G30" s="13" t="s">
        <v>43</v>
      </c>
      <c r="H30" s="13" t="s">
        <v>90</v>
      </c>
      <c r="I30" s="13" t="s">
        <v>162</v>
      </c>
      <c r="J30" s="13" t="s">
        <v>160</v>
      </c>
      <c r="L30" s="1" t="s">
        <v>167</v>
      </c>
      <c r="M30" s="1" t="s">
        <v>208</v>
      </c>
    </row>
    <row r="31" spans="1:14" ht="107.25" customHeight="1" x14ac:dyDescent="0.15">
      <c r="A31" s="21" t="s">
        <v>5</v>
      </c>
      <c r="B31" s="11" t="s">
        <v>123</v>
      </c>
      <c r="C31" s="7" t="s">
        <v>83</v>
      </c>
      <c r="D31" s="7" t="s">
        <v>84</v>
      </c>
      <c r="E31" s="5" t="s">
        <v>131</v>
      </c>
      <c r="F31" s="6"/>
      <c r="G31" s="6" t="s">
        <v>44</v>
      </c>
      <c r="H31" s="6" t="s">
        <v>31</v>
      </c>
      <c r="I31" s="11">
        <v>0.4</v>
      </c>
      <c r="J31" s="11">
        <v>4.5999999999999996</v>
      </c>
      <c r="L31" s="1" t="s">
        <v>184</v>
      </c>
      <c r="M31" s="1" t="s">
        <v>209</v>
      </c>
      <c r="N31" s="1">
        <f>(60+4.6)*4*12/1338.9</f>
        <v>2.3159309881245793</v>
      </c>
    </row>
    <row r="32" spans="1:14" ht="135.75" customHeight="1" x14ac:dyDescent="0.15">
      <c r="A32" s="21"/>
      <c r="B32" s="11" t="s">
        <v>124</v>
      </c>
      <c r="C32" s="7" t="s">
        <v>85</v>
      </c>
      <c r="D32" s="7" t="s">
        <v>86</v>
      </c>
      <c r="E32" s="5" t="s">
        <v>132</v>
      </c>
      <c r="F32" s="6"/>
      <c r="G32" s="6" t="s">
        <v>44</v>
      </c>
      <c r="H32" s="6" t="s">
        <v>32</v>
      </c>
      <c r="I32" s="11">
        <v>0.6</v>
      </c>
      <c r="J32" s="11">
        <v>4.5999999999999996</v>
      </c>
      <c r="L32" s="1" t="s">
        <v>185</v>
      </c>
      <c r="M32" s="1" t="s">
        <v>210</v>
      </c>
      <c r="N32" s="1">
        <f>(60+4.6)*6*12/1338.9</f>
        <v>3.4738964821868694</v>
      </c>
    </row>
    <row r="33" spans="1:14" ht="135.75" customHeight="1" x14ac:dyDescent="0.15">
      <c r="A33" s="21"/>
      <c r="B33" s="11" t="s">
        <v>125</v>
      </c>
      <c r="C33" s="7" t="s">
        <v>14</v>
      </c>
      <c r="D33" s="27" t="s">
        <v>99</v>
      </c>
      <c r="E33" s="5" t="s">
        <v>133</v>
      </c>
      <c r="F33" s="6"/>
      <c r="G33" s="6" t="s">
        <v>44</v>
      </c>
      <c r="H33" s="6" t="s">
        <v>33</v>
      </c>
      <c r="I33" s="36">
        <v>0.35</v>
      </c>
      <c r="J33" s="11">
        <v>4.5999999999999996</v>
      </c>
      <c r="L33" s="1" t="s">
        <v>186</v>
      </c>
      <c r="M33" s="1" t="s">
        <v>211</v>
      </c>
      <c r="N33" s="1">
        <f>(60+4.6)*3.5*12/1338.9</f>
        <v>2.0264396146090071</v>
      </c>
    </row>
    <row r="34" spans="1:14" ht="129.75" customHeight="1" x14ac:dyDescent="0.15">
      <c r="A34" s="21" t="s">
        <v>6</v>
      </c>
      <c r="B34" s="11" t="s">
        <v>126</v>
      </c>
      <c r="C34" s="7" t="s">
        <v>97</v>
      </c>
      <c r="D34" s="27" t="s">
        <v>100</v>
      </c>
      <c r="E34" s="5" t="s">
        <v>134</v>
      </c>
      <c r="F34" s="6"/>
      <c r="G34" s="6" t="s">
        <v>44</v>
      </c>
      <c r="H34" s="6" t="s">
        <v>34</v>
      </c>
      <c r="I34" s="36">
        <v>0.93</v>
      </c>
      <c r="J34" s="11">
        <v>4.5999999999999996</v>
      </c>
      <c r="L34" s="1" t="s">
        <v>187</v>
      </c>
      <c r="M34" s="1" t="s">
        <v>212</v>
      </c>
      <c r="N34" s="1">
        <f>(60+4.6)*9.3*12/1338.9</f>
        <v>5.3845395473896476</v>
      </c>
    </row>
    <row r="35" spans="1:14" ht="104.25" customHeight="1" x14ac:dyDescent="0.15">
      <c r="A35" s="21"/>
      <c r="B35" s="11" t="s">
        <v>127</v>
      </c>
      <c r="C35" s="7" t="s">
        <v>17</v>
      </c>
      <c r="D35" s="5" t="s">
        <v>93</v>
      </c>
      <c r="E35" s="5" t="s">
        <v>135</v>
      </c>
      <c r="F35" s="6"/>
      <c r="G35" s="6" t="s">
        <v>44</v>
      </c>
      <c r="H35" s="6" t="s">
        <v>35</v>
      </c>
      <c r="I35" s="36">
        <v>0.08</v>
      </c>
      <c r="J35" s="11">
        <v>4.5999999999999996</v>
      </c>
      <c r="L35" s="1" t="s">
        <v>188</v>
      </c>
      <c r="M35" s="1" t="s">
        <v>213</v>
      </c>
      <c r="N35" s="1">
        <f>(60+4.6)*0.8*12/1338.9</f>
        <v>0.46318619762491592</v>
      </c>
    </row>
    <row r="36" spans="1:14" ht="110.25" customHeight="1" x14ac:dyDescent="0.15">
      <c r="A36" s="5" t="s">
        <v>16</v>
      </c>
      <c r="B36" s="11" t="s">
        <v>128</v>
      </c>
      <c r="C36" s="7" t="s">
        <v>15</v>
      </c>
      <c r="D36" s="5" t="s">
        <v>94</v>
      </c>
      <c r="E36" s="5" t="s">
        <v>136</v>
      </c>
      <c r="F36" s="6"/>
      <c r="G36" s="6" t="s">
        <v>44</v>
      </c>
      <c r="H36" s="6" t="s">
        <v>36</v>
      </c>
      <c r="I36" s="37">
        <v>0.41</v>
      </c>
      <c r="J36" s="11">
        <v>4.5999999999999996</v>
      </c>
      <c r="L36" s="1" t="s">
        <v>189</v>
      </c>
      <c r="M36" s="1" t="s">
        <v>214</v>
      </c>
      <c r="N36" s="1">
        <f>(60+4.6)*4.1*12/1338.9</f>
        <v>2.373829262827694</v>
      </c>
    </row>
    <row r="37" spans="1:14" ht="120.75" customHeight="1" x14ac:dyDescent="0.15">
      <c r="A37" s="11" t="s">
        <v>8</v>
      </c>
      <c r="B37" s="11" t="s">
        <v>129</v>
      </c>
      <c r="C37" s="7" t="s">
        <v>18</v>
      </c>
      <c r="D37" s="26" t="s">
        <v>101</v>
      </c>
      <c r="E37" s="5" t="s">
        <v>137</v>
      </c>
      <c r="F37" s="6"/>
      <c r="G37" s="6" t="s">
        <v>44</v>
      </c>
      <c r="H37" s="6" t="s">
        <v>37</v>
      </c>
      <c r="I37" s="11">
        <v>0.2</v>
      </c>
      <c r="J37" s="11">
        <v>4.5999999999999996</v>
      </c>
      <c r="L37" s="1" t="s">
        <v>190</v>
      </c>
      <c r="M37" s="1" t="s">
        <v>215</v>
      </c>
      <c r="N37" s="1">
        <f>(60+4.6)*2*12/1338.9</f>
        <v>1.1579654940622897</v>
      </c>
    </row>
    <row r="38" spans="1:14" ht="120.75" customHeight="1" x14ac:dyDescent="0.15">
      <c r="A38" s="11" t="s">
        <v>3</v>
      </c>
      <c r="B38" s="11" t="s">
        <v>130</v>
      </c>
      <c r="C38" s="7" t="s">
        <v>19</v>
      </c>
      <c r="D38" s="26" t="s">
        <v>102</v>
      </c>
      <c r="E38" s="5" t="s">
        <v>138</v>
      </c>
      <c r="F38" s="6"/>
      <c r="G38" s="6" t="s">
        <v>44</v>
      </c>
      <c r="H38" s="6" t="s">
        <v>38</v>
      </c>
      <c r="I38" s="11">
        <v>0.44</v>
      </c>
      <c r="J38" s="11">
        <v>4.7</v>
      </c>
      <c r="L38" s="1" t="s">
        <v>191</v>
      </c>
      <c r="M38" s="1" t="s">
        <v>216</v>
      </c>
      <c r="N38" s="1">
        <f>(60+4.6)*4.4*12/1338.9</f>
        <v>2.5475240869370377</v>
      </c>
    </row>
  </sheetData>
  <mergeCells count="30">
    <mergeCell ref="G29:H29"/>
    <mergeCell ref="I29:J29"/>
    <mergeCell ref="A31:A33"/>
    <mergeCell ref="A34:A35"/>
    <mergeCell ref="A20:A21"/>
    <mergeCell ref="A22:A23"/>
    <mergeCell ref="A24:A25"/>
    <mergeCell ref="A28:J28"/>
    <mergeCell ref="A29:A30"/>
    <mergeCell ref="B29:B30"/>
    <mergeCell ref="C29:C30"/>
    <mergeCell ref="D29:D30"/>
    <mergeCell ref="E29:E30"/>
    <mergeCell ref="F29:F30"/>
    <mergeCell ref="G5:H5"/>
    <mergeCell ref="I5:J5"/>
    <mergeCell ref="A7:A8"/>
    <mergeCell ref="A9:A12"/>
    <mergeCell ref="A13:A16"/>
    <mergeCell ref="A17:A19"/>
    <mergeCell ref="A1:J1"/>
    <mergeCell ref="A2:J2"/>
    <mergeCell ref="A3:J3"/>
    <mergeCell ref="A4:J4"/>
    <mergeCell ref="A5:A6"/>
    <mergeCell ref="B5:B6"/>
    <mergeCell ref="C5:C6"/>
    <mergeCell ref="D5:D6"/>
    <mergeCell ref="E5:E6"/>
    <mergeCell ref="F5:F6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综合训练器动作列表</vt:lpstr>
      <vt:lpstr>修订说明</vt:lpstr>
      <vt:lpstr>验证表格，不可使用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carmen</dc:creator>
  <cp:lastModifiedBy>Adam_dada</cp:lastModifiedBy>
  <dcterms:created xsi:type="dcterms:W3CDTF">2002-03-20T10:55:49Z</dcterms:created>
  <dcterms:modified xsi:type="dcterms:W3CDTF">2016-08-11T03:29:38Z</dcterms:modified>
</cp:coreProperties>
</file>